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venue Model" sheetId="1" state="visible" r:id="rId1"/>
    <sheet xmlns:r="http://schemas.openxmlformats.org/officeDocument/2006/relationships" name="Income Statement" sheetId="2" state="visible" r:id="rId2"/>
    <sheet xmlns:r="http://schemas.openxmlformats.org/officeDocument/2006/relationships" name="Cash Flow Statement" sheetId="3" state="visible" r:id="rId3"/>
    <sheet xmlns:r="http://schemas.openxmlformats.org/officeDocument/2006/relationships" name="Balance Sheet" sheetId="4" state="visible" r:id="rId4"/>
    <sheet xmlns:r="http://schemas.openxmlformats.org/officeDocument/2006/relationships" name="Historical Income Statement" sheetId="5" state="visible" r:id="rId5"/>
    <sheet xmlns:r="http://schemas.openxmlformats.org/officeDocument/2006/relationships" name="Historical Cash Flow" sheetId="6" state="visible" r:id="rId6"/>
    <sheet xmlns:r="http://schemas.openxmlformats.org/officeDocument/2006/relationships" name="Historical Balance Sheet" sheetId="7" state="visible" r:id="rId7"/>
    <sheet xmlns:r="http://schemas.openxmlformats.org/officeDocument/2006/relationships" name="Historical Metrics" sheetId="8" state="visible" r:id="rId8"/>
    <sheet xmlns:r="http://schemas.openxmlformats.org/officeDocument/2006/relationships" name="Scenarios" sheetId="9" state="visible" r:id="rId9"/>
    <sheet xmlns:r="http://schemas.openxmlformats.org/officeDocument/2006/relationships" name="DCF Inputs" sheetId="10" state="visible" r:id="rId10"/>
    <sheet xmlns:r="http://schemas.openxmlformats.org/officeDocument/2006/relationships" name="Sources and Notes" sheetId="11" state="visible" r:id="rId11"/>
  </sheets>
  <definedNames>
    <definedName name="WACC">'DCF Inputs'!$C$39</definedName>
    <definedName name="Terminal_Growth">'DCF Inputs'!$C$40</definedName>
    <definedName name="Tax_Rate_Projected">'Income Statement'!$H$44:$L$44</definedName>
    <definedName name="Capex_pct_of_revenue">'Cash Flow Statement'!$H$37:$L$37</definedName>
    <definedName name="Shares_Diluted">'Income Statement'!$H$49:$L$49</definedName>
    <definedName name="Capital_Expenditures_FY2026E">'Cash Flow Statement'!$H$51</definedName>
  </definedNames>
  <calcPr calcId="124519" fullCalcOnLoad="1"/>
</workbook>
</file>

<file path=xl/styles.xml><?xml version="1.0" encoding="utf-8"?>
<styleSheet xmlns="http://schemas.openxmlformats.org/spreadsheetml/2006/main">
  <numFmts count="5">
    <numFmt numFmtId="164" formatCode="#,##0;(#,##0)"/>
    <numFmt numFmtId="165" formatCode="0.0%;(0.0%)"/>
    <numFmt numFmtId="166" formatCode="0;(0)"/>
    <numFmt numFmtId="167" formatCode="0.0"/>
    <numFmt numFmtId="168" formatCode="0.00;(0.00)"/>
  </numFmts>
  <fonts count="15">
    <font>
      <name val="Calibri"/>
      <family val="2"/>
      <color theme="1"/>
      <sz val="11"/>
      <scheme val="minor"/>
    </font>
    <font>
      <b val="1"/>
      <color rgb="00FFFFFF"/>
      <sz val="14"/>
    </font>
    <font>
      <i val="1"/>
      <color rgb="00404040"/>
      <sz val="9"/>
    </font>
    <font>
      <b val="1"/>
      <color rgb="00FFFFFF"/>
      <sz val="11"/>
    </font>
    <font>
      <b val="1"/>
    </font>
    <font>
      <color rgb="00000000"/>
    </font>
    <font>
      <color rgb="000000FF"/>
    </font>
    <font>
      <i val="1"/>
      <color rgb="00555555"/>
      <sz val="9"/>
    </font>
    <font>
      <color rgb="00008000"/>
    </font>
    <font>
      <sz val="9"/>
    </font>
    <font>
      <b val="1"/>
      <color rgb="000000FF"/>
    </font>
    <font>
      <b val="1"/>
      <color rgb="00000000"/>
    </font>
    <font>
      <b val="1"/>
      <color rgb="00008000"/>
    </font>
    <font>
      <name val="Calibri"/>
      <color rgb="00000000"/>
      <sz val="11"/>
    </font>
    <font>
      <name val="Calibri"/>
      <color rgb="00008000"/>
      <sz val="11"/>
    </font>
  </fonts>
  <fills count="7">
    <fill>
      <patternFill/>
    </fill>
    <fill>
      <patternFill patternType="gray125"/>
    </fill>
    <fill>
      <patternFill patternType="solid">
        <fgColor rgb="001F3864"/>
      </patternFill>
    </fill>
    <fill>
      <patternFill patternType="solid">
        <fgColor rgb="002E75B6"/>
      </patternFill>
    </fill>
    <fill>
      <patternFill patternType="solid">
        <fgColor rgb="00D9E2F3"/>
      </patternFill>
    </fill>
    <fill>
      <patternFill patternType="solid">
        <fgColor rgb="00F2F2F2"/>
      </patternFill>
    </fill>
    <fill>
      <patternFill patternType="solid">
        <fgColor rgb="00FFF2CC"/>
      </patternFill>
    </fill>
  </fills>
  <borders count="1">
    <border>
      <left/>
      <right/>
      <top/>
      <bottom/>
      <diagonal/>
    </border>
  </borders>
  <cellStyleXfs count="1">
    <xf numFmtId="0" fontId="0" fillId="0" borderId="0"/>
  </cellStyleXfs>
  <cellXfs count="54">
    <xf numFmtId="0" fontId="0" fillId="0" borderId="0" pivotButton="0" quotePrefix="0" xfId="0"/>
    <xf numFmtId="0" fontId="1" fillId="2" borderId="0" pivotButton="0" quotePrefix="0" xfId="0"/>
    <xf numFmtId="0" fontId="0" fillId="2" borderId="0" pivotButton="0" quotePrefix="0" xfId="0"/>
    <xf numFmtId="0" fontId="2" fillId="0" borderId="0" pivotButton="0" quotePrefix="0" xfId="0"/>
    <xf numFmtId="0" fontId="3" fillId="3" borderId="0" pivotButton="0" quotePrefix="0" xfId="0"/>
    <xf numFmtId="0" fontId="0" fillId="3" borderId="0" pivotButton="0" quotePrefix="0" xfId="0"/>
    <xf numFmtId="0" fontId="4" fillId="4" borderId="0" applyAlignment="1" pivotButton="0" quotePrefix="0" xfId="0">
      <alignment horizontal="left"/>
    </xf>
    <xf numFmtId="0" fontId="4" fillId="4" borderId="0" applyAlignment="1" pivotButton="0" quotePrefix="0" xfId="0">
      <alignment horizontal="right"/>
    </xf>
    <xf numFmtId="0" fontId="5" fillId="0" borderId="0" pivotButton="0" quotePrefix="0" xfId="0"/>
    <xf numFmtId="164" fontId="6" fillId="0" borderId="0" pivotButton="0" quotePrefix="0" xfId="0"/>
    <xf numFmtId="0" fontId="7" fillId="0" borderId="0" pivotButton="0" quotePrefix="0" xfId="0"/>
    <xf numFmtId="0" fontId="4" fillId="0" borderId="0" pivotButton="0" quotePrefix="0" xfId="0"/>
    <xf numFmtId="165" fontId="6" fillId="0" borderId="0" pivotButton="0" quotePrefix="0" xfId="0"/>
    <xf numFmtId="0" fontId="4" fillId="5" borderId="0" pivotButton="0" quotePrefix="0" xfId="0"/>
    <xf numFmtId="164" fontId="6" fillId="5" borderId="0" pivotButton="0" quotePrefix="0" xfId="0"/>
    <xf numFmtId="0" fontId="0" fillId="5" borderId="0" pivotButton="0" quotePrefix="0" xfId="0"/>
    <xf numFmtId="166" fontId="6" fillId="0" borderId="0" pivotButton="0" quotePrefix="0" xfId="0"/>
    <xf numFmtId="0" fontId="4" fillId="4" borderId="0" pivotButton="0" quotePrefix="0" xfId="0"/>
    <xf numFmtId="164" fontId="4" fillId="0" borderId="0" pivotButton="0" quotePrefix="0" xfId="0"/>
    <xf numFmtId="164" fontId="4" fillId="5" borderId="0" pivotButton="0" quotePrefix="0" xfId="0"/>
    <xf numFmtId="166" fontId="5" fillId="0" borderId="0" pivotButton="0" quotePrefix="0" xfId="0"/>
    <xf numFmtId="165" fontId="5" fillId="0" borderId="0" pivotButton="0" quotePrefix="0" xfId="0"/>
    <xf numFmtId="167" fontId="6" fillId="0" borderId="0" pivotButton="0" quotePrefix="0" xfId="0"/>
    <xf numFmtId="168" fontId="6" fillId="0" borderId="0" pivotButton="0" quotePrefix="0" xfId="0"/>
    <xf numFmtId="0" fontId="8" fillId="0" borderId="0" pivotButton="0" quotePrefix="0" xfId="0"/>
    <xf numFmtId="164" fontId="8" fillId="0" borderId="0" pivotButton="0" quotePrefix="0" xfId="0"/>
    <xf numFmtId="165" fontId="0" fillId="0" borderId="0" pivotButton="0" quotePrefix="0" xfId="0"/>
    <xf numFmtId="165" fontId="8" fillId="0" borderId="0" pivotButton="0" quotePrefix="0" xfId="0"/>
    <xf numFmtId="0" fontId="0" fillId="4" borderId="0" pivotButton="0" quotePrefix="0" xfId="0"/>
    <xf numFmtId="164" fontId="5" fillId="0" borderId="0" pivotButton="0" quotePrefix="0" xfId="0"/>
    <xf numFmtId="168" fontId="5" fillId="0" borderId="0" pivotButton="0" quotePrefix="0" xfId="0"/>
    <xf numFmtId="165" fontId="10" fillId="0" borderId="0" pivotButton="0" quotePrefix="0" xfId="0"/>
    <xf numFmtId="168" fontId="10" fillId="0" borderId="0" pivotButton="0" quotePrefix="0" xfId="0"/>
    <xf numFmtId="4" fontId="10" fillId="0" borderId="0" pivotButton="0" quotePrefix="0" xfId="0"/>
    <xf numFmtId="4" fontId="6" fillId="0" borderId="0" pivotButton="0" quotePrefix="0" xfId="0"/>
    <xf numFmtId="166" fontId="10" fillId="0" borderId="0" pivotButton="0" quotePrefix="0" xfId="0"/>
    <xf numFmtId="0" fontId="9" fillId="0" borderId="0" pivotButton="0" quotePrefix="0" xfId="0"/>
    <xf numFmtId="0" fontId="12" fillId="5" borderId="0" pivotButton="0" quotePrefix="0" xfId="0"/>
    <xf numFmtId="0" fontId="12" fillId="0" borderId="0" pivotButton="0" quotePrefix="0" xfId="0"/>
    <xf numFmtId="164" fontId="12" fillId="5" borderId="0" pivotButton="0" quotePrefix="0" xfId="0"/>
    <xf numFmtId="164" fontId="12" fillId="0" borderId="0" pivotButton="0" quotePrefix="0" xfId="0"/>
    <xf numFmtId="166" fontId="8" fillId="0" borderId="0" pivotButton="0" quotePrefix="0" xfId="0"/>
    <xf numFmtId="0" fontId="11" fillId="5" borderId="0" pivotButton="0" quotePrefix="0" xfId="0"/>
    <xf numFmtId="164" fontId="11" fillId="5" borderId="0" pivotButton="0" quotePrefix="0" xfId="0"/>
    <xf numFmtId="0" fontId="6" fillId="0" borderId="0" pivotButton="0" quotePrefix="0" xfId="0"/>
    <xf numFmtId="164" fontId="5" fillId="5" borderId="0" pivotButton="0" quotePrefix="0" xfId="0"/>
    <xf numFmtId="0" fontId="13" fillId="0" borderId="0" pivotButton="0" quotePrefix="0" xfId="0"/>
    <xf numFmtId="164" fontId="11" fillId="0" borderId="0" pivotButton="0" quotePrefix="0" xfId="0"/>
    <xf numFmtId="0" fontId="11" fillId="0" borderId="0" pivotButton="0" quotePrefix="0" xfId="0"/>
    <xf numFmtId="164" fontId="6" fillId="6" borderId="0" pivotButton="0" quotePrefix="0" xfId="0"/>
    <xf numFmtId="0" fontId="14" fillId="0" borderId="0" pivotButton="0" quotePrefix="0" xfId="0"/>
    <xf numFmtId="168" fontId="8" fillId="0" borderId="0" pivotButton="0" quotePrefix="0" xfId="0"/>
    <xf numFmtId="164" fontId="10" fillId="0" borderId="0" pivotButton="0" quotePrefix="0" xfId="0"/>
    <xf numFmtId="164" fontId="10"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C00000"/>
    <outlinePr summaryBelow="0" summaryRight="1"/>
    <pageSetUpPr/>
  </sheetPr>
  <dimension ref="B2:M74"/>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46" customWidth="1" min="13" max="13"/>
  </cols>
  <sheetData>
    <row r="2" ht="20" customHeight="1">
      <c r="B2" s="1" t="inlineStr">
        <is>
          <t>META PLATFORMS, INC. (Nasdaq: META) - REVENUE MODEL</t>
        </is>
      </c>
      <c r="C2" s="2" t="n"/>
      <c r="D2" s="2" t="n"/>
      <c r="E2" s="2" t="n"/>
      <c r="F2" s="2" t="n"/>
      <c r="G2" s="2" t="n"/>
      <c r="H2" s="2" t="n"/>
      <c r="I2" s="2" t="n"/>
      <c r="J2" s="2" t="n"/>
      <c r="K2" s="2" t="n"/>
      <c r="L2" s="2" t="n"/>
    </row>
    <row r="3">
      <c r="B3" s="3" t="inlineStr">
        <is>
          <t>US$ in millions unless stated.  Fiscal years ended December 31.  FY2021A-FY2025A from SEC filings; FY2026E-FY2030E are Analyst Report estimates.</t>
        </is>
      </c>
    </row>
    <row r="4">
      <c r="B4" s="3" t="inlineStr">
        <is>
          <t>Colour key: BLUE = hard-coded input (reported figure or analyst assumption)   BLACK = calculated   GREEN = link to another sheet</t>
        </is>
      </c>
    </row>
    <row r="5" outlineLevel="1">
      <c r="B5" s="4" t="inlineStr">
        <is>
          <t>SECTION 1 - FY2026E REVENUE BUILD: ANCHORED TO REPORTED FIRST-HALF ACTUALS AND COMPANY GUIDANCE</t>
        </is>
      </c>
      <c r="C5" s="5" t="n"/>
      <c r="D5" s="5" t="n"/>
      <c r="E5" s="5" t="n"/>
      <c r="F5" s="5" t="n"/>
      <c r="G5" s="5" t="n"/>
      <c r="H5" s="5" t="n"/>
      <c r="I5" s="5" t="n"/>
      <c r="J5" s="5" t="n"/>
      <c r="K5" s="5" t="n"/>
      <c r="L5" s="5" t="n"/>
    </row>
    <row r="6" ht="15" customHeight="1">
      <c r="B6" s="6" t="inlineStr">
        <is>
          <t>Line item</t>
        </is>
      </c>
      <c r="C6" s="7" t="inlineStr">
        <is>
          <t>Value</t>
        </is>
      </c>
      <c r="D6" s="7" t="inlineStr">
        <is>
          <t>Basis</t>
        </is>
      </c>
    </row>
    <row r="7">
      <c r="B7" s="8" t="inlineStr">
        <is>
          <t>Advertising revenue, 1H 2026 actual</t>
        </is>
      </c>
      <c r="C7" s="9" t="n">
        <v>114387</v>
      </c>
      <c r="M7" s="10" t="inlineStr">
        <is>
          <t>Q2 2026 Form 10-Q, segment/revenue note (filed 30 Jul 2026)</t>
        </is>
      </c>
    </row>
    <row r="8">
      <c r="B8" s="8" t="inlineStr">
        <is>
          <t>Other revenue, 1H 2026 actual</t>
        </is>
      </c>
      <c r="C8" s="9" t="n">
        <v>1891</v>
      </c>
      <c r="M8" s="10" t="inlineStr">
        <is>
          <t>Q2 2026 Form 10-Q</t>
        </is>
      </c>
    </row>
    <row r="9">
      <c r="B9" s="8" t="inlineStr">
        <is>
          <t>Reality Labs revenue, 1H 2026 actual</t>
        </is>
      </c>
      <c r="C9" s="9" t="n">
        <v>833</v>
      </c>
      <c r="M9" s="10" t="inlineStr">
        <is>
          <t>Q2 2026 Form 10-Q</t>
        </is>
      </c>
    </row>
    <row r="10">
      <c r="B10" s="11" t="inlineStr">
        <is>
          <t>Total revenue, 1H 2026 actual</t>
        </is>
      </c>
      <c r="C10" s="29">
        <f>SUM(C7:C9)</f>
        <v/>
      </c>
      <c r="M10" s="10" t="inlineStr">
        <is>
          <t>Q2 2026 Form 10-Q income statement</t>
        </is>
      </c>
    </row>
    <row r="11">
      <c r="B11" s="8" t="inlineStr">
        <is>
          <t>Advertising revenue, 2H 2025 actual (derived)</t>
        </is>
      </c>
      <c r="C11" s="9" t="n">
        <v>108220</v>
      </c>
      <c r="M11" s="10" t="inlineStr">
        <is>
          <t>FY2025 advertising revenue less 1H 2025 (FY2025 Form 10-K; Q2 2025 release)</t>
        </is>
      </c>
    </row>
    <row r="12">
      <c r="B12" s="8" t="inlineStr">
        <is>
          <t>Other revenue, 2H 2025 actual (derived)</t>
        </is>
      </c>
      <c r="C12" s="9" t="n">
        <v>1491</v>
      </c>
      <c r="M12" s="10" t="inlineStr">
        <is>
          <t>As above</t>
        </is>
      </c>
    </row>
    <row r="13">
      <c r="B13" s="8" t="inlineStr">
        <is>
          <t>Reality Labs revenue, 2H 2025 actual (derived)</t>
        </is>
      </c>
      <c r="C13" s="9" t="n">
        <v>1425</v>
      </c>
      <c r="M13" s="10" t="inlineStr">
        <is>
          <t>As above</t>
        </is>
      </c>
    </row>
    <row r="14">
      <c r="B14" s="8" t="inlineStr">
        <is>
          <t>Q3 2026 revenue guidance - midpoint</t>
        </is>
      </c>
      <c r="C14" s="9" t="n">
        <v>62500</v>
      </c>
      <c r="M14" s="10" t="inlineStr">
        <is>
          <t>Guidance range $61-64bn (Q2 2026 release, 29 Jul 2026)</t>
        </is>
      </c>
    </row>
    <row r="15">
      <c r="B15" s="8" t="inlineStr">
        <is>
          <t>Q4 2025 revenue actual</t>
        </is>
      </c>
      <c r="C15" s="9" t="n">
        <v>59893</v>
      </c>
      <c r="M15" s="10" t="inlineStr">
        <is>
          <t>FY2025 Form 10-K / Q4 2025 release</t>
        </is>
      </c>
    </row>
    <row r="16">
      <c r="B16" s="8" t="inlineStr">
        <is>
          <t>Q4 2026E revenue growth vs Q4 2025 - ASSUMPTION</t>
        </is>
      </c>
      <c r="C16" s="12" t="n">
        <v>0.21</v>
      </c>
      <c r="M16" s="10" t="inlineStr">
        <is>
          <t>Analyst assumption; consistent with 1H 2026 momentum decelerating</t>
        </is>
      </c>
    </row>
    <row r="17">
      <c r="B17" s="11" t="inlineStr">
        <is>
          <t>Q4 2026E revenue</t>
        </is>
      </c>
      <c r="C17" s="29">
        <f>C15*(1+C16)</f>
        <v/>
      </c>
    </row>
    <row r="18">
      <c r="B18" s="13" t="inlineStr">
        <is>
          <t>FY2026E total revenue = 1H actual + Q3 guidance + Q4 estimate</t>
        </is>
      </c>
      <c r="C18" s="45">
        <f>C10+C14+C17</f>
        <v/>
      </c>
      <c r="D18" s="15" t="n"/>
      <c r="E18" s="15" t="n"/>
      <c r="F18" s="15" t="n"/>
      <c r="G18" s="15" t="n"/>
      <c r="H18" s="15" t="n"/>
      <c r="I18" s="15" t="n"/>
      <c r="J18" s="15" t="n"/>
      <c r="K18" s="15" t="n"/>
      <c r="L18" s="15" t="n"/>
    </row>
    <row r="19">
      <c r="B19" s="8" t="inlineStr">
        <is>
          <t>Implied 2H 2026E total revenue growth vs 2H 2025</t>
        </is>
      </c>
      <c r="C19" s="21">
        <f>(C18-C10)/(C11+C12+C13)-1</f>
        <v/>
      </c>
    </row>
    <row r="20">
      <c r="B20" s="8" t="inlineStr">
        <is>
          <t>2H 2026E other revenue growth vs 2H 2025 - ASSUMPTION</t>
        </is>
      </c>
      <c r="C20" s="12" t="n">
        <v>0.3</v>
      </c>
      <c r="M20" s="10" t="inlineStr">
        <is>
          <t>Analyst assumption; FY2025 other revenue +50%</t>
        </is>
      </c>
    </row>
    <row r="21">
      <c r="B21" s="8" t="inlineStr">
        <is>
          <t>2H 2026E Reality Labs revenue growth vs 2H 2025 - ASSUMPTION</t>
        </is>
      </c>
      <c r="C21" s="12" t="n">
        <v>0.05</v>
      </c>
      <c r="M21" s="10" t="inlineStr">
        <is>
          <t>Analyst assumption</t>
        </is>
      </c>
    </row>
    <row r="22">
      <c r="B22" s="11" t="inlineStr">
        <is>
          <t>FY2026E other revenue = 1H actual + 2H 2025 x (1+growth)</t>
        </is>
      </c>
      <c r="C22" s="29">
        <f>C8+C12*(1+C20)</f>
        <v/>
      </c>
    </row>
    <row r="23">
      <c r="B23" s="11" t="inlineStr">
        <is>
          <t>FY2026E Reality Labs revenue = 1H actual + 2H 2025 x (1+growth)</t>
        </is>
      </c>
      <c r="C23" s="29">
        <f>C9+C13*(1+C21)</f>
        <v/>
      </c>
    </row>
    <row r="24">
      <c r="B24" s="11" t="inlineStr">
        <is>
          <t>FY2026E advertising revenue = FY total less other revenue and Reality Labs</t>
        </is>
      </c>
      <c r="C24" s="29">
        <f>C18-C22-C23</f>
        <v/>
      </c>
    </row>
    <row r="25">
      <c r="B25" s="8" t="inlineStr">
        <is>
          <t>Implied 2H 2026E advertising revenue growth vs 2H 2025</t>
        </is>
      </c>
      <c r="C25" s="21">
        <f>(C24-C7)/C11-1</f>
        <v/>
      </c>
    </row>
    <row r="26">
      <c r="B26" s="11" t="inlineStr">
        <is>
          <t>CHECK: components less total (must equal zero)</t>
        </is>
      </c>
      <c r="C26" s="20">
        <f>C18-(C24+C22+C23)</f>
        <v/>
      </c>
    </row>
    <row r="28" outlineLevel="1">
      <c r="B28" s="4" t="inlineStr">
        <is>
          <t>SECTION 2 - REVENUE BY SOURCE</t>
        </is>
      </c>
      <c r="C28" s="5" t="n"/>
      <c r="D28" s="5" t="n"/>
      <c r="E28" s="5" t="n"/>
      <c r="F28" s="5" t="n"/>
      <c r="G28" s="5" t="n"/>
      <c r="H28" s="5" t="n"/>
      <c r="I28" s="5" t="n"/>
      <c r="J28" s="5" t="n"/>
      <c r="K28" s="5" t="n"/>
      <c r="L28" s="5" t="n"/>
    </row>
    <row r="29">
      <c r="B29" s="17" t="inlineStr">
        <is>
          <t>US$ in millions</t>
        </is>
      </c>
      <c r="C29" s="7" t="inlineStr">
        <is>
          <t>2021A</t>
        </is>
      </c>
      <c r="D29" s="7" t="inlineStr">
        <is>
          <t>2022A</t>
        </is>
      </c>
      <c r="E29" s="7" t="inlineStr">
        <is>
          <t>2023A</t>
        </is>
      </c>
      <c r="F29" s="7" t="inlineStr">
        <is>
          <t>2024A</t>
        </is>
      </c>
      <c r="G29" s="7" t="inlineStr">
        <is>
          <t>2025A</t>
        </is>
      </c>
      <c r="H29" s="7" t="inlineStr">
        <is>
          <t>2026E</t>
        </is>
      </c>
      <c r="I29" s="7" t="inlineStr">
        <is>
          <t>2027E</t>
        </is>
      </c>
      <c r="J29" s="7" t="inlineStr">
        <is>
          <t>2028E</t>
        </is>
      </c>
      <c r="K29" s="7" t="inlineStr">
        <is>
          <t>2029E</t>
        </is>
      </c>
      <c r="L29" s="7" t="inlineStr">
        <is>
          <t>2030E</t>
        </is>
      </c>
    </row>
    <row r="30">
      <c r="B30" s="8" t="inlineStr">
        <is>
          <t>Advertising revenue</t>
        </is>
      </c>
      <c r="C30" s="9" t="n">
        <v>114934</v>
      </c>
      <c r="D30" s="9" t="n">
        <v>113642</v>
      </c>
      <c r="E30" s="9" t="n">
        <v>131948</v>
      </c>
      <c r="F30" s="9" t="n">
        <v>160633</v>
      </c>
      <c r="G30" s="9" t="n">
        <v>196175</v>
      </c>
      <c r="H30" s="8">
        <f>C24</f>
        <v/>
      </c>
      <c r="I30" s="8">
        <f>H30*(1+I32)*(1+I33)</f>
        <v/>
      </c>
      <c r="J30" s="8">
        <f>I30*(1+J32)*(1+J33)</f>
        <v/>
      </c>
      <c r="K30" s="8">
        <f>J30*(1+K32)*(1+K33)</f>
        <v/>
      </c>
      <c r="L30" s="8">
        <f>K30*(1+L32)*(1+L33)</f>
        <v/>
      </c>
    </row>
    <row r="31">
      <c r="B31" s="8" t="inlineStr">
        <is>
          <t>Advertising revenue - YoY growth</t>
        </is>
      </c>
      <c r="D31" s="46">
        <f>D30/C30-1</f>
        <v/>
      </c>
      <c r="E31" s="46">
        <f>E30/D30-1</f>
        <v/>
      </c>
      <c r="F31" s="46">
        <f>F30/E30-1</f>
        <v/>
      </c>
      <c r="G31" s="46">
        <f>G30/F30-1</f>
        <v/>
      </c>
      <c r="H31" s="8">
        <f>H30/G30-1</f>
        <v/>
      </c>
      <c r="I31" s="8">
        <f>I30/H30-1</f>
        <v/>
      </c>
      <c r="J31" s="8">
        <f>J30/I30-1</f>
        <v/>
      </c>
      <c r="K31" s="8">
        <f>K30/J30-1</f>
        <v/>
      </c>
      <c r="L31" s="8">
        <f>L30/K30-1</f>
        <v/>
      </c>
    </row>
    <row r="32" outlineLevel="1">
      <c r="B32" s="8" t="inlineStr">
        <is>
          <t>ASSUMPTION: ad impressions delivered - YoY growth</t>
        </is>
      </c>
      <c r="D32" s="12" t="n">
        <v>0.18</v>
      </c>
      <c r="E32" s="12" t="n">
        <v>0.28</v>
      </c>
      <c r="F32" s="12" t="n">
        <v>0.11</v>
      </c>
      <c r="G32" s="12" t="n">
        <v>0.12</v>
      </c>
      <c r="I32" s="12" t="n">
        <v>0.1</v>
      </c>
      <c r="J32" s="12" t="n">
        <v>0.09</v>
      </c>
      <c r="K32" s="12" t="n">
        <v>0.08</v>
      </c>
      <c r="L32" s="12" t="n">
        <v>0.07000000000000001</v>
      </c>
      <c r="M32" s="10" t="inlineStr">
        <is>
          <t>Inputs 2027E-2030E. Impressions growth is disclosed annually by the company</t>
        </is>
      </c>
    </row>
    <row r="33" outlineLevel="1">
      <c r="B33" s="8" t="inlineStr">
        <is>
          <t>ASSUMPTION: average price per ad - YoY growth</t>
        </is>
      </c>
      <c r="D33" s="12" t="n">
        <v>-0.16</v>
      </c>
      <c r="E33" s="12" t="n">
        <v>-0.09</v>
      </c>
      <c r="F33" s="12" t="n">
        <v>0.1</v>
      </c>
      <c r="G33" s="12" t="n">
        <v>0.09</v>
      </c>
      <c r="I33" s="12" t="n">
        <v>0.065</v>
      </c>
      <c r="J33" s="12" t="n">
        <v>0.055</v>
      </c>
      <c r="K33" s="12" t="n">
        <v>0.046</v>
      </c>
      <c r="L33" s="12" t="n">
        <v>0.045</v>
      </c>
      <c r="M33" s="10" t="inlineStr">
        <is>
          <t>Inputs 2027E-2030E. Price per ad growth is disclosed annually by the company</t>
        </is>
      </c>
    </row>
    <row r="34">
      <c r="B34" s="8" t="inlineStr">
        <is>
          <t>Other revenue</t>
        </is>
      </c>
      <c r="C34" s="9" t="n">
        <v>721</v>
      </c>
      <c r="D34" s="9" t="n">
        <v>808</v>
      </c>
      <c r="E34" s="9" t="n">
        <v>1058</v>
      </c>
      <c r="F34" s="9" t="n">
        <v>1722</v>
      </c>
      <c r="G34" s="9" t="n">
        <v>2584</v>
      </c>
      <c r="H34" s="8">
        <f>C22</f>
        <v/>
      </c>
      <c r="I34" s="8">
        <f>H34*(1+I36)</f>
        <v/>
      </c>
      <c r="J34" s="8">
        <f>I34*(1+J36)</f>
        <v/>
      </c>
      <c r="K34" s="8">
        <f>J34*(1+K36)</f>
        <v/>
      </c>
      <c r="L34" s="8">
        <f>K34*(1+L36)</f>
        <v/>
      </c>
    </row>
    <row r="35">
      <c r="B35" s="8" t="inlineStr">
        <is>
          <t>Other revenue - YoY growth</t>
        </is>
      </c>
      <c r="D35" s="46">
        <f>D34/C34-1</f>
        <v/>
      </c>
      <c r="E35" s="46">
        <f>E34/D34-1</f>
        <v/>
      </c>
      <c r="F35" s="46">
        <f>F34/E34-1</f>
        <v/>
      </c>
      <c r="G35" s="46">
        <f>G34/F34-1</f>
        <v/>
      </c>
      <c r="H35" s="8">
        <f>H34/G34-1</f>
        <v/>
      </c>
      <c r="I35" s="8">
        <f>I34/H34-1</f>
        <v/>
      </c>
      <c r="J35" s="8">
        <f>J34/I34-1</f>
        <v/>
      </c>
      <c r="K35" s="8">
        <f>K34/J34-1</f>
        <v/>
      </c>
      <c r="L35" s="8">
        <f>L34/K34-1</f>
        <v/>
      </c>
    </row>
    <row r="36" outlineLevel="1">
      <c r="B36" s="8" t="inlineStr">
        <is>
          <t>ASSUMPTION: other revenue growth</t>
        </is>
      </c>
      <c r="I36" s="12" t="n">
        <v>0.25</v>
      </c>
      <c r="J36" s="12" t="n">
        <v>0.2</v>
      </c>
      <c r="K36" s="12" t="n">
        <v>0.18</v>
      </c>
      <c r="L36" s="12" t="n">
        <v>0.15</v>
      </c>
      <c r="M36" s="10" t="inlineStr">
        <is>
          <t>Analyst assumption; FY2025A +50% on business messaging, subscriptions and other paid services</t>
        </is>
      </c>
    </row>
    <row r="37">
      <c r="B37" s="11" t="inlineStr">
        <is>
          <t>Family of Apps revenue</t>
        </is>
      </c>
      <c r="C37" s="52" t="n">
        <v>115655</v>
      </c>
      <c r="D37" s="47">
        <f>D30+D34</f>
        <v/>
      </c>
      <c r="E37" s="47">
        <f>E30+E34</f>
        <v/>
      </c>
      <c r="F37" s="47">
        <f>F30+F34</f>
        <v/>
      </c>
      <c r="G37" s="47">
        <f>G30+G34</f>
        <v/>
      </c>
      <c r="H37" s="48">
        <f>H30+H34</f>
        <v/>
      </c>
      <c r="I37" s="48">
        <f>I30+I34</f>
        <v/>
      </c>
      <c r="J37" s="48">
        <f>J30+J34</f>
        <v/>
      </c>
      <c r="K37" s="48">
        <f>K30+K34</f>
        <v/>
      </c>
      <c r="L37" s="48">
        <f>L30+L34</f>
        <v/>
      </c>
    </row>
    <row r="38">
      <c r="B38" s="8" t="inlineStr">
        <is>
          <t>Family of Apps revenue - % of total</t>
        </is>
      </c>
      <c r="D38" s="46">
        <f>D37/D42</f>
        <v/>
      </c>
      <c r="E38" s="46">
        <f>E37/E42</f>
        <v/>
      </c>
      <c r="F38" s="46">
        <f>F37/F42</f>
        <v/>
      </c>
      <c r="G38" s="46">
        <f>G37/G42</f>
        <v/>
      </c>
      <c r="H38" s="46">
        <f>H37/H42</f>
        <v/>
      </c>
      <c r="I38" s="46">
        <f>I37/I42</f>
        <v/>
      </c>
      <c r="J38" s="46">
        <f>J37/J42</f>
        <v/>
      </c>
      <c r="K38" s="46">
        <f>K37/K42</f>
        <v/>
      </c>
      <c r="L38" s="46">
        <f>L37/L42</f>
        <v/>
      </c>
    </row>
    <row r="39">
      <c r="B39" s="8" t="inlineStr">
        <is>
          <t>Reality Labs revenue</t>
        </is>
      </c>
      <c r="C39" s="9" t="n">
        <v>2274</v>
      </c>
      <c r="D39" s="9" t="n">
        <v>2159</v>
      </c>
      <c r="E39" s="9" t="n">
        <v>1896</v>
      </c>
      <c r="F39" s="9" t="n">
        <v>2146</v>
      </c>
      <c r="G39" s="9" t="n">
        <v>2207</v>
      </c>
      <c r="H39" s="8">
        <f>C23</f>
        <v/>
      </c>
      <c r="I39" s="8">
        <f>H39*(1+I41)</f>
        <v/>
      </c>
      <c r="J39" s="8">
        <f>I39*(1+J41)</f>
        <v/>
      </c>
      <c r="K39" s="8">
        <f>J39*(1+K41)</f>
        <v/>
      </c>
      <c r="L39" s="8">
        <f>K39*(1+L41)</f>
        <v/>
      </c>
    </row>
    <row r="40">
      <c r="B40" s="8" t="inlineStr">
        <is>
          <t>Reality Labs revenue - YoY growth</t>
        </is>
      </c>
      <c r="D40" s="46">
        <f>D39/C39-1</f>
        <v/>
      </c>
      <c r="E40" s="46">
        <f>E39/D39-1</f>
        <v/>
      </c>
      <c r="F40" s="46">
        <f>F39/E39-1</f>
        <v/>
      </c>
      <c r="G40" s="46">
        <f>G39/F39-1</f>
        <v/>
      </c>
      <c r="H40" s="8">
        <f>H39/G39-1</f>
        <v/>
      </c>
      <c r="I40" s="8">
        <f>I39/H39-1</f>
        <v/>
      </c>
      <c r="J40" s="8">
        <f>J39/I39-1</f>
        <v/>
      </c>
      <c r="K40" s="8">
        <f>K39/J39-1</f>
        <v/>
      </c>
      <c r="L40" s="8">
        <f>L39/K39-1</f>
        <v/>
      </c>
    </row>
    <row r="41" outlineLevel="1">
      <c r="B41" s="8" t="inlineStr">
        <is>
          <t>ASSUMPTION: Reality Labs revenue growth</t>
        </is>
      </c>
      <c r="I41" s="12" t="n">
        <v>0.08</v>
      </c>
      <c r="J41" s="12" t="n">
        <v>0.06</v>
      </c>
      <c r="K41" s="12" t="n">
        <v>0.05</v>
      </c>
      <c r="L41" s="12" t="n">
        <v>0.05</v>
      </c>
      <c r="M41" s="10" t="inlineStr">
        <is>
          <t>Analyst assumption; FY2024 -1%, FY2025 +3%</t>
        </is>
      </c>
    </row>
    <row r="42">
      <c r="B42" s="13" t="inlineStr">
        <is>
          <t>TOTAL REVENUE</t>
        </is>
      </c>
      <c r="C42" s="53" t="n">
        <v>117929</v>
      </c>
      <c r="D42" s="53" t="n">
        <v>116609</v>
      </c>
      <c r="E42" s="53" t="n">
        <v>134902</v>
      </c>
      <c r="F42" s="53" t="n">
        <v>164501</v>
      </c>
      <c r="G42" s="53" t="n">
        <v>200966</v>
      </c>
      <c r="H42" s="42">
        <f>H37+H39</f>
        <v/>
      </c>
      <c r="I42" s="42">
        <f>I37+I39</f>
        <v/>
      </c>
      <c r="J42" s="42">
        <f>J37+J39</f>
        <v/>
      </c>
      <c r="K42" s="42">
        <f>K37+K39</f>
        <v/>
      </c>
      <c r="L42" s="42">
        <f>L37+L39</f>
        <v/>
      </c>
    </row>
    <row r="43">
      <c r="B43" s="11" t="inlineStr">
        <is>
          <t>TOTAL REVENUE - YoY growth</t>
        </is>
      </c>
      <c r="C43" s="11" t="n"/>
      <c r="D43" s="48">
        <f>D42/C42-1</f>
        <v/>
      </c>
      <c r="E43" s="48">
        <f>E42/D42-1</f>
        <v/>
      </c>
      <c r="F43" s="48">
        <f>F42/E42-1</f>
        <v/>
      </c>
      <c r="G43" s="48">
        <f>G42/F42-1</f>
        <v/>
      </c>
      <c r="H43" s="48">
        <f>H42/G42-1</f>
        <v/>
      </c>
      <c r="I43" s="48">
        <f>I42/H42-1</f>
        <v/>
      </c>
      <c r="J43" s="48">
        <f>J42/I42-1</f>
        <v/>
      </c>
      <c r="K43" s="48">
        <f>K42/J42-1</f>
        <v/>
      </c>
      <c r="L43" s="48">
        <f>L42/K42-1</f>
        <v/>
      </c>
    </row>
    <row r="44">
      <c r="B44" s="8" t="inlineStr">
        <is>
          <t>Advertising revenue - % of total</t>
        </is>
      </c>
      <c r="D44" s="46">
        <f>D30/D42</f>
        <v/>
      </c>
      <c r="E44" s="46">
        <f>E30/E42</f>
        <v/>
      </c>
      <c r="F44" s="46">
        <f>F30/F42</f>
        <v/>
      </c>
      <c r="G44" s="46">
        <f>G30/G42</f>
        <v/>
      </c>
      <c r="H44" s="46">
        <f>H30/H42</f>
        <v/>
      </c>
      <c r="I44" s="46">
        <f>I30/I42</f>
        <v/>
      </c>
      <c r="J44" s="46">
        <f>J30/J42</f>
        <v/>
      </c>
      <c r="K44" s="46">
        <f>K30/K42</f>
        <v/>
      </c>
      <c r="L44" s="46">
        <f>L30/L42</f>
        <v/>
      </c>
    </row>
    <row r="45">
      <c r="B45" s="8" t="inlineStr">
        <is>
          <t>CHECK: advertising + other + Reality Labs less total (must equal zero)</t>
        </is>
      </c>
      <c r="C45" s="8" t="n"/>
      <c r="D45" s="8">
        <f>D30+D34+D39-D42</f>
        <v/>
      </c>
      <c r="E45" s="8">
        <f>E30+E34+E39-E42</f>
        <v/>
      </c>
      <c r="F45" s="8">
        <f>F30+F34+F39-F42</f>
        <v/>
      </c>
      <c r="G45" s="8">
        <f>G30+G34+G39-G42</f>
        <v/>
      </c>
      <c r="H45" s="20">
        <f>H30+H34+H39-H42</f>
        <v/>
      </c>
      <c r="I45" s="20">
        <f>I30+I34+I39-I42</f>
        <v/>
      </c>
      <c r="J45" s="20">
        <f>J30+J34+J39-J42</f>
        <v/>
      </c>
      <c r="K45" s="20">
        <f>K30+K34+K39-K42</f>
        <v/>
      </c>
      <c r="L45" s="20">
        <f>L30+L34+L39-L42</f>
        <v/>
      </c>
    </row>
    <row r="46">
      <c r="B46" s="10" t="inlineStr">
        <is>
          <t>Memo - 1H 2026A: ad impressions +14% YoY, average price per ad +12% YoY (Q2 2026 release, 29 Jul 2026). FY2026E revenue is anchored to guidance, so no FY2026E driver inputs are used.</t>
        </is>
      </c>
    </row>
    <row r="47">
      <c r="B47" s="10" t="inlineStr">
        <is>
          <t>Memo - FY2025A: ad impressions +12% YoY, average price per ad +9% YoY; revenue growth of 22% = (1+12%) x (1+9%) - 1 (FY2025 Form 10-K; Q4/FY2025 release, 28 Jan 2026).</t>
        </is>
      </c>
    </row>
    <row r="49" outlineLevel="1">
      <c r="B49" s="4" t="inlineStr">
        <is>
          <t>SECTION 3 - REVENUE BY USER GEOGRAPHY (customer-address basis, as disclosed)</t>
        </is>
      </c>
      <c r="C49" s="5" t="n"/>
      <c r="D49" s="5" t="n"/>
      <c r="E49" s="5" t="n"/>
      <c r="F49" s="5" t="n"/>
      <c r="G49" s="5" t="n"/>
      <c r="H49" s="5" t="n"/>
      <c r="I49" s="5" t="n"/>
      <c r="J49" s="5" t="n"/>
      <c r="K49" s="5" t="n"/>
      <c r="L49" s="5" t="n"/>
    </row>
    <row r="50">
      <c r="B50" s="17" t="inlineStr">
        <is>
          <t>US$ in millions</t>
        </is>
      </c>
      <c r="C50" s="7" t="inlineStr">
        <is>
          <t>2021A</t>
        </is>
      </c>
      <c r="D50" s="7" t="inlineStr">
        <is>
          <t>2022A</t>
        </is>
      </c>
      <c r="E50" s="7" t="inlineStr">
        <is>
          <t>2023A</t>
        </is>
      </c>
      <c r="F50" s="7" t="inlineStr">
        <is>
          <t>2024A</t>
        </is>
      </c>
      <c r="G50" s="7" t="inlineStr">
        <is>
          <t>2025A</t>
        </is>
      </c>
      <c r="H50" s="7" t="inlineStr">
        <is>
          <t>2026E</t>
        </is>
      </c>
      <c r="I50" s="7" t="inlineStr">
        <is>
          <t>2027E</t>
        </is>
      </c>
      <c r="J50" s="7" t="inlineStr">
        <is>
          <t>2028E</t>
        </is>
      </c>
      <c r="K50" s="7" t="inlineStr">
        <is>
          <t>2029E</t>
        </is>
      </c>
      <c r="L50" s="7" t="inlineStr">
        <is>
          <t>2030E</t>
        </is>
      </c>
    </row>
    <row r="51">
      <c r="B51" s="8" t="inlineStr">
        <is>
          <t>United States and Canada</t>
        </is>
      </c>
      <c r="C51" s="9" t="n">
        <v>51541</v>
      </c>
      <c r="D51" s="9" t="n">
        <v>50150</v>
      </c>
      <c r="E51" s="9" t="n">
        <v>52888</v>
      </c>
      <c r="F51" s="9" t="n">
        <v>63207</v>
      </c>
      <c r="G51" s="9" t="n">
        <v>78866</v>
      </c>
      <c r="H51" s="8">
        <f>H42*H57</f>
        <v/>
      </c>
      <c r="I51" s="8">
        <f>I42*I57</f>
        <v/>
      </c>
      <c r="J51" s="8">
        <f>J42*J57</f>
        <v/>
      </c>
      <c r="K51" s="8">
        <f>K42*K57</f>
        <v/>
      </c>
      <c r="L51" s="8">
        <f>L42*L57</f>
        <v/>
      </c>
    </row>
    <row r="52">
      <c r="B52" s="8" t="inlineStr">
        <is>
          <t>Europe</t>
        </is>
      </c>
      <c r="C52" s="9" t="n">
        <v>29057</v>
      </c>
      <c r="D52" s="9" t="n">
        <v>26681</v>
      </c>
      <c r="E52" s="9" t="n">
        <v>31210</v>
      </c>
      <c r="F52" s="9" t="n">
        <v>38361</v>
      </c>
      <c r="G52" s="9" t="n">
        <v>46569</v>
      </c>
      <c r="H52" s="8">
        <f>H42*H58</f>
        <v/>
      </c>
      <c r="I52" s="8">
        <f>I42*I58</f>
        <v/>
      </c>
      <c r="J52" s="8">
        <f>J42*J58</f>
        <v/>
      </c>
      <c r="K52" s="8">
        <f>K42*K58</f>
        <v/>
      </c>
      <c r="L52" s="8">
        <f>L42*L58</f>
        <v/>
      </c>
    </row>
    <row r="53">
      <c r="B53" s="8" t="inlineStr">
        <is>
          <t>Asia-Pacific</t>
        </is>
      </c>
      <c r="C53" s="9" t="n">
        <v>26739</v>
      </c>
      <c r="D53" s="9" t="n">
        <v>27760</v>
      </c>
      <c r="E53" s="9" t="n">
        <v>36154</v>
      </c>
      <c r="F53" s="9" t="n">
        <v>45009</v>
      </c>
      <c r="G53" s="9" t="n">
        <v>53817</v>
      </c>
      <c r="H53" s="8">
        <f>H42*H59</f>
        <v/>
      </c>
      <c r="I53" s="8">
        <f>I42*I59</f>
        <v/>
      </c>
      <c r="J53" s="8">
        <f>J42*J59</f>
        <v/>
      </c>
      <c r="K53" s="8">
        <f>K42*K59</f>
        <v/>
      </c>
      <c r="L53" s="8">
        <f>L42*L59</f>
        <v/>
      </c>
    </row>
    <row r="54">
      <c r="B54" s="8" t="inlineStr">
        <is>
          <t>Rest of World</t>
        </is>
      </c>
      <c r="C54" s="9" t="n">
        <v>10592</v>
      </c>
      <c r="D54" s="9" t="n">
        <v>12018</v>
      </c>
      <c r="E54" s="9" t="n">
        <v>14650</v>
      </c>
      <c r="F54" s="9" t="n">
        <v>17924</v>
      </c>
      <c r="G54" s="9" t="n">
        <v>21714</v>
      </c>
      <c r="H54" s="8">
        <f>H42*H60</f>
        <v/>
      </c>
      <c r="I54" s="8">
        <f>I42*I60</f>
        <v/>
      </c>
      <c r="J54" s="8">
        <f>J42*J60</f>
        <v/>
      </c>
      <c r="K54" s="8">
        <f>K42*K60</f>
        <v/>
      </c>
      <c r="L54" s="8">
        <f>L42*L60</f>
        <v/>
      </c>
    </row>
    <row r="55">
      <c r="B55" s="13" t="inlineStr">
        <is>
          <t>TOTAL REVENUE BY GEOGRAPHY</t>
        </is>
      </c>
      <c r="C55" s="42">
        <f>SUM(C51:C54)</f>
        <v/>
      </c>
      <c r="D55" s="42">
        <f>SUM(D51:D54)</f>
        <v/>
      </c>
      <c r="E55" s="42">
        <f>SUM(E51:E54)</f>
        <v/>
      </c>
      <c r="F55" s="42">
        <f>SUM(F51:F54)</f>
        <v/>
      </c>
      <c r="G55" s="42">
        <f>SUM(G51:G54)</f>
        <v/>
      </c>
      <c r="H55" s="42">
        <f>SUM(H51:H54)</f>
        <v/>
      </c>
      <c r="I55" s="42">
        <f>SUM(I51:I54)</f>
        <v/>
      </c>
      <c r="J55" s="42">
        <f>SUM(J51:J54)</f>
        <v/>
      </c>
      <c r="K55" s="42">
        <f>SUM(K51:K54)</f>
        <v/>
      </c>
      <c r="L55" s="42">
        <f>SUM(L51:L54)</f>
        <v/>
      </c>
    </row>
    <row r="56">
      <c r="B56" s="8" t="inlineStr">
        <is>
          <t>CHECK: geography total less total revenue (must equal zero)</t>
        </is>
      </c>
      <c r="C56" s="8">
        <f>C55-C42</f>
        <v/>
      </c>
      <c r="D56" s="8">
        <f>D55-D42</f>
        <v/>
      </c>
      <c r="E56" s="8">
        <f>E55-E42</f>
        <v/>
      </c>
      <c r="F56" s="8">
        <f>F55-F42</f>
        <v/>
      </c>
      <c r="G56" s="8">
        <f>G55-G42</f>
        <v/>
      </c>
      <c r="H56" s="20">
        <f>H55-H42</f>
        <v/>
      </c>
      <c r="I56" s="20">
        <f>I55-I42</f>
        <v/>
      </c>
      <c r="J56" s="20">
        <f>J55-J42</f>
        <v/>
      </c>
      <c r="K56" s="20">
        <f>K55-K42</f>
        <v/>
      </c>
      <c r="L56" s="20">
        <f>L55-L42</f>
        <v/>
      </c>
    </row>
    <row r="57" outlineLevel="1">
      <c r="B57" s="8" t="inlineStr">
        <is>
          <t>ASSUMPTION: US &amp; Canada share of total revenue</t>
        </is>
      </c>
      <c r="H57" s="12" t="n">
        <v>0.38535</v>
      </c>
      <c r="I57" s="12" t="n">
        <v>0.3855</v>
      </c>
      <c r="J57" s="12" t="n">
        <v>0.386</v>
      </c>
      <c r="K57" s="12" t="n">
        <v>0.3865</v>
      </c>
      <c r="L57" s="12" t="n">
        <v>0.387</v>
      </c>
      <c r="M57" s="10" t="inlineStr">
        <is>
          <t>2026E anchored to 1H 2026 actual user-geography mix (Q2 2026 Form 10-Q)</t>
        </is>
      </c>
    </row>
    <row r="58" outlineLevel="1">
      <c r="B58" s="8" t="inlineStr">
        <is>
          <t>ASSUMPTION: Europe share of total revenue</t>
        </is>
      </c>
      <c r="H58" s="12" t="n">
        <v>0.23268</v>
      </c>
      <c r="I58" s="12" t="n">
        <v>0.2325</v>
      </c>
      <c r="J58" s="12" t="n">
        <v>0.232</v>
      </c>
      <c r="K58" s="12" t="n">
        <v>0.2315</v>
      </c>
      <c r="L58" s="12" t="n">
        <v>0.231</v>
      </c>
      <c r="M58" s="10" t="inlineStr">
        <is>
          <t>2026E anchored to 1H 2026 actual user-geography mix (Q2 2026 Form 10-Q)</t>
        </is>
      </c>
    </row>
    <row r="59" outlineLevel="1">
      <c r="B59" s="8" t="inlineStr">
        <is>
          <t>ASSUMPTION: Asia-Pacific share of total revenue</t>
        </is>
      </c>
      <c r="H59" s="12" t="n">
        <v>0.26913</v>
      </c>
      <c r="I59" s="12" t="n">
        <v>0.2695</v>
      </c>
      <c r="J59" s="12" t="n">
        <v>0.27</v>
      </c>
      <c r="K59" s="12" t="n">
        <v>0.2705</v>
      </c>
      <c r="L59" s="12" t="n">
        <v>0.271</v>
      </c>
      <c r="M59" s="10" t="inlineStr">
        <is>
          <t>2026E anchored to 1H 2026 actual user-geography mix (Q2 2026 Form 10-Q)</t>
        </is>
      </c>
    </row>
    <row r="60" outlineLevel="1">
      <c r="B60" s="8" t="inlineStr">
        <is>
          <t>ASSUMPTION: Rest of World share of total revenue</t>
        </is>
      </c>
      <c r="H60" s="12" t="n">
        <v>0.11284</v>
      </c>
      <c r="I60" s="12" t="n">
        <v>0.1125</v>
      </c>
      <c r="J60" s="12" t="n">
        <v>0.112</v>
      </c>
      <c r="K60" s="12" t="n">
        <v>0.1115</v>
      </c>
      <c r="L60" s="12" t="n">
        <v>0.111</v>
      </c>
      <c r="M60" s="10" t="inlineStr">
        <is>
          <t>2026E anchored to 1H 2026 actual user-geography mix (Q2 2026 Form 10-Q)</t>
        </is>
      </c>
    </row>
    <row r="61">
      <c r="B61" s="8" t="inlineStr">
        <is>
          <t>CHECK: regional mix sums to 100% (must equal zero)</t>
        </is>
      </c>
      <c r="H61" s="21">
        <f>SUM(H57:H60)-1</f>
        <v/>
      </c>
      <c r="I61" s="21">
        <f>SUM(I57:I60)-1</f>
        <v/>
      </c>
      <c r="J61" s="21">
        <f>SUM(J57:J60)-1</f>
        <v/>
      </c>
      <c r="K61" s="21">
        <f>SUM(K57:K60)-1</f>
        <v/>
      </c>
      <c r="L61" s="21">
        <f>SUM(L57:L60)-1</f>
        <v/>
      </c>
    </row>
    <row r="62">
      <c r="B62" s="8" t="inlineStr">
        <is>
          <t>YoY growth - United States and Canada</t>
        </is>
      </c>
      <c r="D62" s="46">
        <f>D51/C51-1</f>
        <v/>
      </c>
      <c r="E62" s="46">
        <f>E51/D51-1</f>
        <v/>
      </c>
      <c r="F62" s="46">
        <f>F51/E51-1</f>
        <v/>
      </c>
      <c r="G62" s="46">
        <f>G51/F51-1</f>
        <v/>
      </c>
      <c r="H62" s="46">
        <f>H51/G51-1</f>
        <v/>
      </c>
      <c r="I62" s="46">
        <f>I51/H51-1</f>
        <v/>
      </c>
      <c r="J62" s="46">
        <f>J51/I51-1</f>
        <v/>
      </c>
      <c r="K62" s="46">
        <f>K51/J51-1</f>
        <v/>
      </c>
      <c r="L62" s="46">
        <f>L51/K51-1</f>
        <v/>
      </c>
    </row>
    <row r="63">
      <c r="B63" s="8" t="inlineStr">
        <is>
          <t>YoY growth - Europe</t>
        </is>
      </c>
      <c r="D63" s="46">
        <f>D52/C52-1</f>
        <v/>
      </c>
      <c r="E63" s="46">
        <f>E52/D52-1</f>
        <v/>
      </c>
      <c r="F63" s="46">
        <f>F52/E52-1</f>
        <v/>
      </c>
      <c r="G63" s="46">
        <f>G52/F52-1</f>
        <v/>
      </c>
      <c r="H63" s="46">
        <f>H52/G52-1</f>
        <v/>
      </c>
      <c r="I63" s="46">
        <f>I52/H52-1</f>
        <v/>
      </c>
      <c r="J63" s="46">
        <f>J52/I52-1</f>
        <v/>
      </c>
      <c r="K63" s="46">
        <f>K52/J52-1</f>
        <v/>
      </c>
      <c r="L63" s="46">
        <f>L52/K52-1</f>
        <v/>
      </c>
    </row>
    <row r="64">
      <c r="B64" s="8" t="inlineStr">
        <is>
          <t>YoY growth - Asia-Pacific</t>
        </is>
      </c>
      <c r="D64" s="46">
        <f>D53/C53-1</f>
        <v/>
      </c>
      <c r="E64" s="46">
        <f>E53/D53-1</f>
        <v/>
      </c>
      <c r="F64" s="46">
        <f>F53/E53-1</f>
        <v/>
      </c>
      <c r="G64" s="46">
        <f>G53/F53-1</f>
        <v/>
      </c>
      <c r="H64" s="46">
        <f>H53/G53-1</f>
        <v/>
      </c>
      <c r="I64" s="46">
        <f>I53/H53-1</f>
        <v/>
      </c>
      <c r="J64" s="46">
        <f>J53/I53-1</f>
        <v/>
      </c>
      <c r="K64" s="46">
        <f>K53/J53-1</f>
        <v/>
      </c>
      <c r="L64" s="46">
        <f>L53/K53-1</f>
        <v/>
      </c>
    </row>
    <row r="65">
      <c r="B65" s="8" t="inlineStr">
        <is>
          <t>YoY growth - Rest of World</t>
        </is>
      </c>
      <c r="D65" s="46">
        <f>D54/C54-1</f>
        <v/>
      </c>
      <c r="E65" s="46">
        <f>E54/D54-1</f>
        <v/>
      </c>
      <c r="F65" s="46">
        <f>F54/E54-1</f>
        <v/>
      </c>
      <c r="G65" s="46">
        <f>G54/F54-1</f>
        <v/>
      </c>
      <c r="H65" s="46">
        <f>H54/G54-1</f>
        <v/>
      </c>
      <c r="I65" s="46">
        <f>I54/H54-1</f>
        <v/>
      </c>
      <c r="J65" s="46">
        <f>J54/I54-1</f>
        <v/>
      </c>
      <c r="K65" s="46">
        <f>K54/J54-1</f>
        <v/>
      </c>
      <c r="L65" s="46">
        <f>L54/K54-1</f>
        <v/>
      </c>
    </row>
    <row r="66" outlineLevel="1">
      <c r="B66" s="8" t="inlineStr">
        <is>
          <t>Memo: United States revenue alone (disclosed to $0.01bn)</t>
        </is>
      </c>
      <c r="C66" s="9" t="n">
        <v>48380</v>
      </c>
      <c r="D66" s="9" t="n">
        <v>47200</v>
      </c>
      <c r="E66" s="9" t="n">
        <v>49780</v>
      </c>
      <c r="F66" s="9" t="n">
        <v>59730</v>
      </c>
      <c r="G66" s="9" t="n">
        <v>74780</v>
      </c>
    </row>
    <row r="67" outlineLevel="1">
      <c r="B67" s="10" t="inlineStr">
        <is>
          <t>Memo: China revenue $7.59bn (2021), $7.40bn (2022), $13.69bn (2023); the company no longer discloses China revenue separately in the FY2025 Form 10-K.</t>
        </is>
      </c>
    </row>
    <row r="69" outlineLevel="1">
      <c r="B69" s="4" t="inlineStr">
        <is>
          <t>SECTION 4 - OPERATING DRIVERS DISCLOSED BY THE COMPANY</t>
        </is>
      </c>
      <c r="C69" s="5" t="n"/>
      <c r="D69" s="5" t="n"/>
      <c r="E69" s="5" t="n"/>
      <c r="F69" s="5" t="n"/>
      <c r="G69" s="5" t="n"/>
      <c r="H69" s="5" t="n"/>
      <c r="I69" s="5" t="n"/>
      <c r="J69" s="5" t="n"/>
      <c r="K69" s="5" t="n"/>
      <c r="L69" s="5" t="n"/>
    </row>
    <row r="70">
      <c r="B70" s="17" t="inlineStr">
        <is>
          <t>US$ in millions</t>
        </is>
      </c>
      <c r="C70" s="7" t="inlineStr">
        <is>
          <t>2021A</t>
        </is>
      </c>
      <c r="D70" s="7" t="inlineStr">
        <is>
          <t>2022A</t>
        </is>
      </c>
      <c r="E70" s="7" t="inlineStr">
        <is>
          <t>2023A</t>
        </is>
      </c>
      <c r="F70" s="7" t="inlineStr">
        <is>
          <t>2024A</t>
        </is>
      </c>
      <c r="G70" s="7" t="inlineStr">
        <is>
          <t>2025A</t>
        </is>
      </c>
      <c r="H70" s="7" t="inlineStr">
        <is>
          <t>2026E</t>
        </is>
      </c>
      <c r="I70" s="7" t="inlineStr">
        <is>
          <t>2027E</t>
        </is>
      </c>
      <c r="J70" s="7" t="inlineStr">
        <is>
          <t>2028E</t>
        </is>
      </c>
      <c r="K70" s="7" t="inlineStr">
        <is>
          <t>2029E</t>
        </is>
      </c>
      <c r="L70" s="7" t="inlineStr">
        <is>
          <t>2030E</t>
        </is>
      </c>
    </row>
    <row r="71">
      <c r="B71" s="8" t="inlineStr">
        <is>
          <t>Family daily active people (DAP), December average (billions) - ASSUMPTION for projections</t>
        </is>
      </c>
      <c r="C71" s="22" t="n">
        <v>2.82</v>
      </c>
      <c r="D71" s="22" t="n">
        <v>2.96</v>
      </c>
      <c r="E71" s="22" t="n">
        <v>3.19</v>
      </c>
      <c r="F71" s="22" t="n">
        <v>3.35</v>
      </c>
      <c r="G71" s="22" t="n">
        <v>3.58</v>
      </c>
      <c r="H71" s="22" t="n">
        <v>3.65</v>
      </c>
      <c r="I71" s="22" t="n">
        <v>3.71</v>
      </c>
      <c r="J71" s="22" t="n">
        <v>3.77</v>
      </c>
      <c r="K71" s="22" t="n">
        <v>3.83</v>
      </c>
      <c r="L71" s="22" t="n">
        <v>3.88</v>
      </c>
      <c r="M71" s="10" t="inlineStr">
        <is>
          <t>Actuals as disclosed; projected DAP is an analyst assumption</t>
        </is>
      </c>
    </row>
    <row r="72">
      <c r="B72" s="10" t="inlineStr">
        <is>
          <t>Sources: FY2022 Form 10-K (Dec-2021 2.82bn, Dec-2022 2.96bn); Q4/FY2023 release (Dec-2023 3.19bn); Q4/FY2024 release (Dec-2024 3.35bn); Q4/FY2025 release (Dec-2025 3.58bn); June 2026 DAP 3.60bn (Q2 2026 release).</t>
        </is>
      </c>
    </row>
    <row r="73">
      <c r="B73" s="8" t="inlineStr">
        <is>
          <t>Worldwide annual ARPP (sum of quarterly ARPP)</t>
        </is>
      </c>
      <c r="G73" s="23" t="n">
        <v>57.03</v>
      </c>
    </row>
    <row r="74">
      <c r="B74" s="10" t="inlineStr">
        <is>
          <t>FY2025 annual worldwide ARPP of $57.03 (+15%) as disclosed in the FY2025 Form 10-K, MD&amp;A "Trends in Our Family Metrics". ARPP is not restated for earlier periods under the current definition.</t>
        </is>
      </c>
    </row>
  </sheetData>
  <pageMargins left="0.75" right="0.75" top="1" bottom="1" header="0.5" footer="0.5"/>
</worksheet>
</file>

<file path=xl/worksheets/sheet2.xml><?xml version="1.0" encoding="utf-8"?>
<worksheet xmlns="http://schemas.openxmlformats.org/spreadsheetml/2006/main">
  <sheetPr>
    <tabColor rgb="002E75B6"/>
    <outlinePr summaryBelow="0" summaryRight="1"/>
    <pageSetUpPr/>
  </sheetPr>
  <dimension ref="B2:M58"/>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46" customWidth="1" min="13" max="13"/>
  </cols>
  <sheetData>
    <row r="2" ht="20" customHeight="1">
      <c r="B2" s="1" t="inlineStr">
        <is>
          <t>META PLATFORMS, INC. - CONSOLIDATED INCOME STATEMENT (PROJECTED)</t>
        </is>
      </c>
      <c r="C2" s="2" t="n"/>
      <c r="D2" s="2" t="n"/>
      <c r="E2" s="2" t="n"/>
      <c r="F2" s="2" t="n"/>
      <c r="G2" s="2" t="n"/>
      <c r="H2" s="2" t="n"/>
      <c r="I2" s="2" t="n"/>
      <c r="J2" s="2" t="n"/>
      <c r="K2" s="2" t="n"/>
      <c r="L2" s="2" t="n"/>
    </row>
    <row r="3">
      <c r="B3" s="3" t="inlineStr">
        <is>
          <t>US$ in millions except per-share data.  FY2021A-FY2025A are links to the Historical Income Statement tab, which holds the figures as reported in SEC filings; FY2026E-FY2030E are Analyst Report estimates.</t>
        </is>
      </c>
    </row>
    <row r="4">
      <c r="B4" s="3" t="inlineStr">
        <is>
          <t>Colour key: BLUE = hard-coded input (reported figure or analyst assumption)   BLACK = calculated   GREEN = link to another sheet</t>
        </is>
      </c>
    </row>
    <row r="5">
      <c r="B5" s="17" t="inlineStr">
        <is>
          <t>US$ in millions</t>
        </is>
      </c>
      <c r="C5" s="7" t="inlineStr">
        <is>
          <t>2021A</t>
        </is>
      </c>
      <c r="D5" s="7" t="inlineStr">
        <is>
          <t>2022A</t>
        </is>
      </c>
      <c r="E5" s="7" t="inlineStr">
        <is>
          <t>2023A</t>
        </is>
      </c>
      <c r="F5" s="7" t="inlineStr">
        <is>
          <t>2024A</t>
        </is>
      </c>
      <c r="G5" s="7" t="inlineStr">
        <is>
          <t>2025A</t>
        </is>
      </c>
      <c r="H5" s="7" t="inlineStr">
        <is>
          <t>2026E</t>
        </is>
      </c>
      <c r="I5" s="7" t="inlineStr">
        <is>
          <t>2027E</t>
        </is>
      </c>
      <c r="J5" s="7" t="inlineStr">
        <is>
          <t>2028E</t>
        </is>
      </c>
      <c r="K5" s="7" t="inlineStr">
        <is>
          <t>2029E</t>
        </is>
      </c>
      <c r="L5" s="7" t="inlineStr">
        <is>
          <t>2030E</t>
        </is>
      </c>
    </row>
    <row r="6">
      <c r="B6" s="4" t="inlineStr">
        <is>
          <t>REVENUE</t>
        </is>
      </c>
      <c r="C6" s="5" t="n"/>
      <c r="D6" s="5" t="n"/>
      <c r="E6" s="5" t="n"/>
      <c r="F6" s="5" t="n"/>
      <c r="G6" s="5" t="n"/>
      <c r="H6" s="5" t="n"/>
      <c r="I6" s="5" t="n"/>
      <c r="J6" s="5" t="n"/>
      <c r="K6" s="5" t="n"/>
      <c r="L6" s="5" t="n"/>
    </row>
    <row r="7">
      <c r="B7" s="8" t="inlineStr">
        <is>
          <t>Advertising revenue</t>
        </is>
      </c>
      <c r="C7" s="24">
        <f>'Historical Income Statement'!C7</f>
        <v/>
      </c>
      <c r="D7" s="24">
        <f>'Historical Income Statement'!D7</f>
        <v/>
      </c>
      <c r="E7" s="24">
        <f>'Historical Income Statement'!E7</f>
        <v/>
      </c>
      <c r="F7" s="24">
        <f>'Historical Income Statement'!F7</f>
        <v/>
      </c>
      <c r="G7" s="24">
        <f>'Historical Income Statement'!G7</f>
        <v/>
      </c>
      <c r="H7" s="25">
        <f>'Revenue Model'!H30</f>
        <v/>
      </c>
      <c r="I7" s="25">
        <f>'Revenue Model'!I30</f>
        <v/>
      </c>
      <c r="J7" s="25">
        <f>'Revenue Model'!J30</f>
        <v/>
      </c>
      <c r="K7" s="25">
        <f>'Revenue Model'!K30</f>
        <v/>
      </c>
      <c r="L7" s="25">
        <f>'Revenue Model'!L30</f>
        <v/>
      </c>
    </row>
    <row r="8">
      <c r="B8" s="8" t="inlineStr">
        <is>
          <t>Other revenue</t>
        </is>
      </c>
      <c r="C8" s="24">
        <f>'Historical Income Statement'!C8</f>
        <v/>
      </c>
      <c r="D8" s="24">
        <f>'Historical Income Statement'!D8</f>
        <v/>
      </c>
      <c r="E8" s="24">
        <f>'Historical Income Statement'!E8</f>
        <v/>
      </c>
      <c r="F8" s="24">
        <f>'Historical Income Statement'!F8</f>
        <v/>
      </c>
      <c r="G8" s="24">
        <f>'Historical Income Statement'!G8</f>
        <v/>
      </c>
      <c r="H8" s="25">
        <f>'Revenue Model'!H34</f>
        <v/>
      </c>
      <c r="I8" s="25">
        <f>'Revenue Model'!I34</f>
        <v/>
      </c>
      <c r="J8" s="25">
        <f>'Revenue Model'!J34</f>
        <v/>
      </c>
      <c r="K8" s="25">
        <f>'Revenue Model'!K34</f>
        <v/>
      </c>
      <c r="L8" s="25">
        <f>'Revenue Model'!L34</f>
        <v/>
      </c>
    </row>
    <row r="9">
      <c r="B9" s="8" t="inlineStr">
        <is>
          <t>Reality Labs revenue</t>
        </is>
      </c>
      <c r="C9" s="24">
        <f>'Historical Income Statement'!C9</f>
        <v/>
      </c>
      <c r="D9" s="24">
        <f>'Historical Income Statement'!D9</f>
        <v/>
      </c>
      <c r="E9" s="24">
        <f>'Historical Income Statement'!E9</f>
        <v/>
      </c>
      <c r="F9" s="24">
        <f>'Historical Income Statement'!F9</f>
        <v/>
      </c>
      <c r="G9" s="24">
        <f>'Historical Income Statement'!G9</f>
        <v/>
      </c>
      <c r="H9" s="25">
        <f>'Revenue Model'!H39</f>
        <v/>
      </c>
      <c r="I9" s="25">
        <f>'Revenue Model'!I39</f>
        <v/>
      </c>
      <c r="J9" s="25">
        <f>'Revenue Model'!J39</f>
        <v/>
      </c>
      <c r="K9" s="25">
        <f>'Revenue Model'!K39</f>
        <v/>
      </c>
      <c r="L9" s="25">
        <f>'Revenue Model'!L39</f>
        <v/>
      </c>
    </row>
    <row r="10">
      <c r="B10" s="13" t="inlineStr">
        <is>
          <t>Total revenue</t>
        </is>
      </c>
      <c r="C10" s="37">
        <f>'Historical Income Statement'!C10</f>
        <v/>
      </c>
      <c r="D10" s="37">
        <f>'Historical Income Statement'!D10</f>
        <v/>
      </c>
      <c r="E10" s="37">
        <f>'Historical Income Statement'!E10</f>
        <v/>
      </c>
      <c r="F10" s="37">
        <f>'Historical Income Statement'!F10</f>
        <v/>
      </c>
      <c r="G10" s="37">
        <f>'Historical Income Statement'!G10</f>
        <v/>
      </c>
      <c r="H10" s="42">
        <f>H7+H8+H9</f>
        <v/>
      </c>
      <c r="I10" s="42">
        <f>I7+I8+I9</f>
        <v/>
      </c>
      <c r="J10" s="42">
        <f>J7+J8+J9</f>
        <v/>
      </c>
      <c r="K10" s="42">
        <f>K7+K8+K9</f>
        <v/>
      </c>
      <c r="L10" s="42">
        <f>L7+L8+L9</f>
        <v/>
      </c>
    </row>
    <row r="11">
      <c r="B11" s="11" t="inlineStr">
        <is>
          <t>Total revenue - YoY growth</t>
        </is>
      </c>
      <c r="D11" s="38">
        <f>'Historical Income Statement'!D11</f>
        <v/>
      </c>
      <c r="E11" s="38">
        <f>'Historical Income Statement'!E11</f>
        <v/>
      </c>
      <c r="F11" s="38">
        <f>'Historical Income Statement'!F11</f>
        <v/>
      </c>
      <c r="G11" s="38">
        <f>'Historical Income Statement'!G11</f>
        <v/>
      </c>
      <c r="H11" s="48">
        <f>H10/G10-1</f>
        <v/>
      </c>
      <c r="I11" s="48">
        <f>I10/H10-1</f>
        <v/>
      </c>
      <c r="J11" s="48">
        <f>J10/I10-1</f>
        <v/>
      </c>
      <c r="K11" s="48">
        <f>K10/J10-1</f>
        <v/>
      </c>
      <c r="L11" s="48">
        <f>L10/K10-1</f>
        <v/>
      </c>
    </row>
    <row r="12">
      <c r="B12" s="4" t="inlineStr">
        <is>
          <t>COST OF REVENUE AND GROSS PROFIT</t>
        </is>
      </c>
      <c r="C12" s="5" t="n"/>
      <c r="D12" s="5" t="n"/>
      <c r="E12" s="5" t="n"/>
      <c r="F12" s="5" t="n"/>
      <c r="G12" s="5" t="n"/>
      <c r="H12" s="5" t="n"/>
      <c r="I12" s="5" t="n"/>
      <c r="J12" s="5" t="n"/>
      <c r="K12" s="5" t="n"/>
      <c r="L12" s="5" t="n"/>
    </row>
    <row r="13">
      <c r="B13" s="8" t="inlineStr">
        <is>
          <t>Cost of revenue</t>
        </is>
      </c>
      <c r="C13" s="25">
        <f>'Historical Income Statement'!C13</f>
        <v/>
      </c>
      <c r="D13" s="25">
        <f>'Historical Income Statement'!D13</f>
        <v/>
      </c>
      <c r="E13" s="25">
        <f>'Historical Income Statement'!E13</f>
        <v/>
      </c>
      <c r="F13" s="25">
        <f>'Historical Income Statement'!F13</f>
        <v/>
      </c>
      <c r="G13" s="25">
        <f>'Historical Income Statement'!G13</f>
        <v/>
      </c>
      <c r="H13" s="8">
        <f>H10*H14</f>
        <v/>
      </c>
      <c r="I13" s="8">
        <f>I10*I14</f>
        <v/>
      </c>
      <c r="J13" s="8">
        <f>J10*J14</f>
        <v/>
      </c>
      <c r="K13" s="8">
        <f>K10*K14</f>
        <v/>
      </c>
      <c r="L13" s="8">
        <f>L10*L14</f>
        <v/>
      </c>
    </row>
    <row r="14">
      <c r="B14" s="8" t="inlineStr">
        <is>
          <t>ASSUMPTION: cost of revenue - % of revenue</t>
        </is>
      </c>
      <c r="C14" s="24">
        <f>'Historical Income Statement'!C14</f>
        <v/>
      </c>
      <c r="D14" s="24">
        <f>'Historical Income Statement'!D14</f>
        <v/>
      </c>
      <c r="E14" s="24">
        <f>'Historical Income Statement'!E14</f>
        <v/>
      </c>
      <c r="F14" s="24">
        <f>'Historical Income Statement'!F14</f>
        <v/>
      </c>
      <c r="G14" s="24">
        <f>'Historical Income Statement'!G14</f>
        <v/>
      </c>
      <c r="H14" s="12" t="n">
        <v>0.195</v>
      </c>
      <c r="I14" s="12" t="n">
        <v>0.198</v>
      </c>
      <c r="J14" s="12" t="n">
        <v>0.2</v>
      </c>
      <c r="K14" s="12" t="n">
        <v>0.201</v>
      </c>
      <c r="L14" s="12" t="n">
        <v>0.202</v>
      </c>
      <c r="M14" s="10" t="inlineStr">
        <is>
          <t>Analyst assumption; FY2025A 18.0%. Rises with data-centre depreciation, AI hosting and content costs</t>
        </is>
      </c>
    </row>
    <row r="15">
      <c r="B15" s="11" t="inlineStr">
        <is>
          <t>Gross profit</t>
        </is>
      </c>
      <c r="C15" s="38">
        <f>'Historical Income Statement'!C15</f>
        <v/>
      </c>
      <c r="D15" s="38">
        <f>'Historical Income Statement'!D15</f>
        <v/>
      </c>
      <c r="E15" s="38">
        <f>'Historical Income Statement'!E15</f>
        <v/>
      </c>
      <c r="F15" s="38">
        <f>'Historical Income Statement'!F15</f>
        <v/>
      </c>
      <c r="G15" s="38">
        <f>'Historical Income Statement'!G15</f>
        <v/>
      </c>
      <c r="H15" s="48">
        <f>H10-H13</f>
        <v/>
      </c>
      <c r="I15" s="48">
        <f>I10-I13</f>
        <v/>
      </c>
      <c r="J15" s="48">
        <f>J10-J13</f>
        <v/>
      </c>
      <c r="K15" s="48">
        <f>K10-K13</f>
        <v/>
      </c>
      <c r="L15" s="48">
        <f>L10-L13</f>
        <v/>
      </c>
    </row>
    <row r="16">
      <c r="B16" s="8" t="inlineStr">
        <is>
          <t>Gross margin</t>
        </is>
      </c>
      <c r="C16" s="24">
        <f>'Historical Income Statement'!C16</f>
        <v/>
      </c>
      <c r="D16" s="24">
        <f>'Historical Income Statement'!D16</f>
        <v/>
      </c>
      <c r="E16" s="24">
        <f>'Historical Income Statement'!E16</f>
        <v/>
      </c>
      <c r="F16" s="24">
        <f>'Historical Income Statement'!F16</f>
        <v/>
      </c>
      <c r="G16" s="24">
        <f>'Historical Income Statement'!G16</f>
        <v/>
      </c>
      <c r="H16" s="46">
        <f>H15/H10</f>
        <v/>
      </c>
      <c r="I16" s="46">
        <f>I15/I10</f>
        <v/>
      </c>
      <c r="J16" s="46">
        <f>J15/J10</f>
        <v/>
      </c>
      <c r="K16" s="46">
        <f>K15/K10</f>
        <v/>
      </c>
      <c r="L16" s="46">
        <f>L15/L10</f>
        <v/>
      </c>
    </row>
    <row r="17">
      <c r="B17" s="4" t="inlineStr">
        <is>
          <t>OPERATING EXPENSES</t>
        </is>
      </c>
      <c r="C17" s="5" t="n"/>
      <c r="D17" s="5" t="n"/>
      <c r="E17" s="5" t="n"/>
      <c r="F17" s="5" t="n"/>
      <c r="G17" s="5" t="n"/>
      <c r="H17" s="5" t="n"/>
      <c r="I17" s="5" t="n"/>
      <c r="J17" s="5" t="n"/>
      <c r="K17" s="5" t="n"/>
      <c r="L17" s="5" t="n"/>
    </row>
    <row r="18">
      <c r="B18" s="8" t="inlineStr">
        <is>
          <t>Research and development</t>
        </is>
      </c>
      <c r="C18" s="25">
        <f>'Historical Income Statement'!C18</f>
        <v/>
      </c>
      <c r="D18" s="25">
        <f>'Historical Income Statement'!D18</f>
        <v/>
      </c>
      <c r="E18" s="25">
        <f>'Historical Income Statement'!E18</f>
        <v/>
      </c>
      <c r="F18" s="25">
        <f>'Historical Income Statement'!F18</f>
        <v/>
      </c>
      <c r="G18" s="25">
        <f>'Historical Income Statement'!G18</f>
        <v/>
      </c>
      <c r="H18" s="8">
        <f>H10*H19</f>
        <v/>
      </c>
      <c r="I18" s="8">
        <f>I10*I19</f>
        <v/>
      </c>
      <c r="J18" s="8">
        <f>J10*J19</f>
        <v/>
      </c>
      <c r="K18" s="8">
        <f>K10*K19</f>
        <v/>
      </c>
      <c r="L18" s="8">
        <f>L10*L19</f>
        <v/>
      </c>
    </row>
    <row r="19" outlineLevel="1">
      <c r="B19" s="8" t="inlineStr">
        <is>
          <t>ASSUMPTION: research and development - % of revenue</t>
        </is>
      </c>
      <c r="C19" s="24">
        <f>'Historical Income Statement'!C19</f>
        <v/>
      </c>
      <c r="D19" s="24">
        <f>'Historical Income Statement'!D19</f>
        <v/>
      </c>
      <c r="E19" s="24">
        <f>'Historical Income Statement'!E19</f>
        <v/>
      </c>
      <c r="F19" s="24">
        <f>'Historical Income Statement'!F19</f>
        <v/>
      </c>
      <c r="G19" s="24">
        <f>'Historical Income Statement'!G19</f>
        <v/>
      </c>
      <c r="H19" s="12" t="n">
        <v>0.32</v>
      </c>
      <c r="I19" s="12" t="n">
        <v>0.31</v>
      </c>
      <c r="J19" s="12" t="n">
        <v>0.3</v>
      </c>
      <c r="K19" s="12" t="n">
        <v>0.295</v>
      </c>
      <c r="L19" s="12" t="n">
        <v>0.29</v>
      </c>
      <c r="M19" s="10" t="inlineStr">
        <is>
          <t>Analyst assumption; FY2025A 28.5%</t>
        </is>
      </c>
    </row>
    <row r="20">
      <c r="B20" s="8" t="inlineStr">
        <is>
          <t>Marketing and sales</t>
        </is>
      </c>
      <c r="C20" s="25">
        <f>'Historical Income Statement'!C20</f>
        <v/>
      </c>
      <c r="D20" s="25">
        <f>'Historical Income Statement'!D20</f>
        <v/>
      </c>
      <c r="E20" s="25">
        <f>'Historical Income Statement'!E20</f>
        <v/>
      </c>
      <c r="F20" s="25">
        <f>'Historical Income Statement'!F20</f>
        <v/>
      </c>
      <c r="G20" s="25">
        <f>'Historical Income Statement'!G20</f>
        <v/>
      </c>
      <c r="H20" s="8">
        <f>H10*H21</f>
        <v/>
      </c>
      <c r="I20" s="8">
        <f>I10*I21</f>
        <v/>
      </c>
      <c r="J20" s="8">
        <f>J10*J21</f>
        <v/>
      </c>
      <c r="K20" s="8">
        <f>K10*K21</f>
        <v/>
      </c>
      <c r="L20" s="8">
        <f>L10*L21</f>
        <v/>
      </c>
    </row>
    <row r="21" outlineLevel="1">
      <c r="B21" s="8" t="inlineStr">
        <is>
          <t>ASSUMPTION: marketing and sales - % of revenue</t>
        </is>
      </c>
      <c r="C21" s="24">
        <f>'Historical Income Statement'!C21</f>
        <v/>
      </c>
      <c r="D21" s="24">
        <f>'Historical Income Statement'!D21</f>
        <v/>
      </c>
      <c r="E21" s="24">
        <f>'Historical Income Statement'!E21</f>
        <v/>
      </c>
      <c r="F21" s="24">
        <f>'Historical Income Statement'!F21</f>
        <v/>
      </c>
      <c r="G21" s="24">
        <f>'Historical Income Statement'!G21</f>
        <v/>
      </c>
      <c r="H21" s="12" t="n">
        <v>0.055</v>
      </c>
      <c r="I21" s="12" t="n">
        <v>0.054</v>
      </c>
      <c r="J21" s="12" t="n">
        <v>0.052</v>
      </c>
      <c r="K21" s="12" t="n">
        <v>0.051</v>
      </c>
      <c r="L21" s="12" t="n">
        <v>0.05</v>
      </c>
      <c r="M21" s="10" t="inlineStr">
        <is>
          <t>Analyst assumption; FY2025A 6.0%</t>
        </is>
      </c>
    </row>
    <row r="22">
      <c r="B22" s="8" t="inlineStr">
        <is>
          <t>General and administrative</t>
        </is>
      </c>
      <c r="C22" s="25">
        <f>'Historical Income Statement'!C22</f>
        <v/>
      </c>
      <c r="D22" s="25">
        <f>'Historical Income Statement'!D22</f>
        <v/>
      </c>
      <c r="E22" s="25">
        <f>'Historical Income Statement'!E22</f>
        <v/>
      </c>
      <c r="F22" s="25">
        <f>'Historical Income Statement'!F22</f>
        <v/>
      </c>
      <c r="G22" s="25">
        <f>'Historical Income Statement'!G22</f>
        <v/>
      </c>
      <c r="H22" s="8">
        <f>H10*H23</f>
        <v/>
      </c>
      <c r="I22" s="8">
        <f>I10*I23</f>
        <v/>
      </c>
      <c r="J22" s="8">
        <f>J10*J23</f>
        <v/>
      </c>
      <c r="K22" s="8">
        <f>K10*K23</f>
        <v/>
      </c>
      <c r="L22" s="8">
        <f>L10*L23</f>
        <v/>
      </c>
    </row>
    <row r="23" outlineLevel="1">
      <c r="B23" s="8" t="inlineStr">
        <is>
          <t>ASSUMPTION: general and administrative - % of revenue</t>
        </is>
      </c>
      <c r="C23" s="24">
        <f>'Historical Income Statement'!C23</f>
        <v/>
      </c>
      <c r="D23" s="24">
        <f>'Historical Income Statement'!D23</f>
        <v/>
      </c>
      <c r="E23" s="24">
        <f>'Historical Income Statement'!E23</f>
        <v/>
      </c>
      <c r="F23" s="24">
        <f>'Historical Income Statement'!F23</f>
        <v/>
      </c>
      <c r="G23" s="24">
        <f>'Historical Income Statement'!G23</f>
        <v/>
      </c>
      <c r="H23" s="12" t="n">
        <v>0.094</v>
      </c>
      <c r="I23" s="12" t="n">
        <v>0.08500000000000001</v>
      </c>
      <c r="J23" s="12" t="n">
        <v>0.075</v>
      </c>
      <c r="K23" s="12" t="n">
        <v>0.07000000000000001</v>
      </c>
      <c r="L23" s="12" t="n">
        <v>0.065</v>
      </c>
      <c r="M23" s="10" t="inlineStr">
        <is>
          <t>Analyst assumption; FY2025A 6.0% and includes legal charges; FY2026E reflects $2.4bn of legal charges and $1.18bn of severance in 1H 2026</t>
        </is>
      </c>
    </row>
    <row r="24">
      <c r="B24" s="11" t="inlineStr">
        <is>
          <t>Total costs and expenses</t>
        </is>
      </c>
      <c r="C24" s="38">
        <f>'Historical Income Statement'!C24</f>
        <v/>
      </c>
      <c r="D24" s="38">
        <f>'Historical Income Statement'!D24</f>
        <v/>
      </c>
      <c r="E24" s="38">
        <f>'Historical Income Statement'!E24</f>
        <v/>
      </c>
      <c r="F24" s="38">
        <f>'Historical Income Statement'!F24</f>
        <v/>
      </c>
      <c r="G24" s="38">
        <f>'Historical Income Statement'!G24</f>
        <v/>
      </c>
      <c r="H24" s="48">
        <f>H13+H18+H20+H22</f>
        <v/>
      </c>
      <c r="I24" s="48">
        <f>I13+I18+I20+I22</f>
        <v/>
      </c>
      <c r="J24" s="48">
        <f>J13+J18+J20+J22</f>
        <v/>
      </c>
      <c r="K24" s="48">
        <f>K13+K18+K20+K22</f>
        <v/>
      </c>
      <c r="L24" s="48">
        <f>L13+L18+L20+L22</f>
        <v/>
      </c>
    </row>
    <row r="25">
      <c r="B25" s="8" t="inlineStr">
        <is>
          <t>Total costs and expenses - % of revenue</t>
        </is>
      </c>
      <c r="C25" s="24">
        <f>'Historical Income Statement'!C25</f>
        <v/>
      </c>
      <c r="D25" s="24">
        <f>'Historical Income Statement'!D25</f>
        <v/>
      </c>
      <c r="E25" s="24">
        <f>'Historical Income Statement'!E25</f>
        <v/>
      </c>
      <c r="F25" s="24">
        <f>'Historical Income Statement'!F25</f>
        <v/>
      </c>
      <c r="G25" s="24">
        <f>'Historical Income Statement'!G25</f>
        <v/>
      </c>
      <c r="H25" s="46">
        <f>H24/H10</f>
        <v/>
      </c>
      <c r="I25" s="46">
        <f>I24/I10</f>
        <v/>
      </c>
      <c r="J25" s="46">
        <f>J24/J10</f>
        <v/>
      </c>
      <c r="K25" s="46">
        <f>K24/K10</f>
        <v/>
      </c>
      <c r="L25" s="46">
        <f>L24/L10</f>
        <v/>
      </c>
    </row>
    <row r="26">
      <c r="B26" s="13" t="inlineStr">
        <is>
          <t>Income from operations</t>
        </is>
      </c>
      <c r="C26" s="39">
        <f>'Historical Income Statement'!C26</f>
        <v/>
      </c>
      <c r="D26" s="39">
        <f>'Historical Income Statement'!D26</f>
        <v/>
      </c>
      <c r="E26" s="39">
        <f>'Historical Income Statement'!E26</f>
        <v/>
      </c>
      <c r="F26" s="39">
        <f>'Historical Income Statement'!F26</f>
        <v/>
      </c>
      <c r="G26" s="39">
        <f>'Historical Income Statement'!G26</f>
        <v/>
      </c>
      <c r="H26" s="42">
        <f>H10-H24</f>
        <v/>
      </c>
      <c r="I26" s="42">
        <f>I10-I24</f>
        <v/>
      </c>
      <c r="J26" s="42">
        <f>J10-J24</f>
        <v/>
      </c>
      <c r="K26" s="42">
        <f>K10-K24</f>
        <v/>
      </c>
      <c r="L26" s="42">
        <f>L10-L24</f>
        <v/>
      </c>
    </row>
    <row r="27">
      <c r="B27" s="8" t="inlineStr">
        <is>
          <t>Operating margin</t>
        </is>
      </c>
      <c r="C27" s="24">
        <f>'Historical Income Statement'!C27</f>
        <v/>
      </c>
      <c r="D27" s="24">
        <f>'Historical Income Statement'!D27</f>
        <v/>
      </c>
      <c r="E27" s="24">
        <f>'Historical Income Statement'!E27</f>
        <v/>
      </c>
      <c r="F27" s="24">
        <f>'Historical Income Statement'!F27</f>
        <v/>
      </c>
      <c r="G27" s="24">
        <f>'Historical Income Statement'!G27</f>
        <v/>
      </c>
      <c r="H27" s="46">
        <f>H26/H10</f>
        <v/>
      </c>
      <c r="I27" s="46">
        <f>I26/I10</f>
        <v/>
      </c>
      <c r="J27" s="46">
        <f>J26/J10</f>
        <v/>
      </c>
      <c r="K27" s="46">
        <f>K26/K10</f>
        <v/>
      </c>
      <c r="L27" s="46">
        <f>L26/L10</f>
        <v/>
      </c>
    </row>
    <row r="28" outlineLevel="1">
      <c r="B28" s="8" t="inlineStr">
        <is>
          <t>Memo: depreciation and amortisation (included in the cost lines above)</t>
        </is>
      </c>
      <c r="C28" s="25">
        <f>'Historical Income Statement'!C28</f>
        <v/>
      </c>
      <c r="D28" s="25">
        <f>'Historical Income Statement'!D28</f>
        <v/>
      </c>
      <c r="E28" s="25">
        <f>'Historical Income Statement'!E28</f>
        <v/>
      </c>
      <c r="F28" s="25">
        <f>'Historical Income Statement'!F28</f>
        <v/>
      </c>
      <c r="G28" s="25">
        <f>'Historical Income Statement'!G28</f>
        <v/>
      </c>
      <c r="H28" s="25">
        <f>'Balance Sheet'!H25</f>
        <v/>
      </c>
      <c r="I28" s="25">
        <f>'Balance Sheet'!I25</f>
        <v/>
      </c>
      <c r="J28" s="25">
        <f>'Balance Sheet'!J25</f>
        <v/>
      </c>
      <c r="K28" s="25">
        <f>'Balance Sheet'!K25</f>
        <v/>
      </c>
      <c r="L28" s="25">
        <f>'Balance Sheet'!L25</f>
        <v/>
      </c>
    </row>
    <row r="29" outlineLevel="1">
      <c r="B29" s="11" t="inlineStr">
        <is>
          <t>Memo: EBITDA (income from operations plus depreciation and amortisation)</t>
        </is>
      </c>
      <c r="C29" s="38">
        <f>'Historical Income Statement'!C29</f>
        <v/>
      </c>
      <c r="D29" s="38">
        <f>'Historical Income Statement'!D29</f>
        <v/>
      </c>
      <c r="E29" s="38">
        <f>'Historical Income Statement'!E29</f>
        <v/>
      </c>
      <c r="F29" s="38">
        <f>'Historical Income Statement'!F29</f>
        <v/>
      </c>
      <c r="G29" s="38">
        <f>'Historical Income Statement'!G29</f>
        <v/>
      </c>
      <c r="H29" s="48">
        <f>H26+H28</f>
        <v/>
      </c>
      <c r="I29" s="48">
        <f>I26+I28</f>
        <v/>
      </c>
      <c r="J29" s="48">
        <f>J26+J28</f>
        <v/>
      </c>
      <c r="K29" s="48">
        <f>K26+K28</f>
        <v/>
      </c>
      <c r="L29" s="48">
        <f>L26+L28</f>
        <v/>
      </c>
    </row>
    <row r="30" outlineLevel="1">
      <c r="B30" s="8" t="inlineStr">
        <is>
          <t>Memo: EBITDA margin</t>
        </is>
      </c>
      <c r="C30" s="24">
        <f>'Historical Income Statement'!C30</f>
        <v/>
      </c>
      <c r="D30" s="24">
        <f>'Historical Income Statement'!D30</f>
        <v/>
      </c>
      <c r="E30" s="24">
        <f>'Historical Income Statement'!E30</f>
        <v/>
      </c>
      <c r="F30" s="24">
        <f>'Historical Income Statement'!F30</f>
        <v/>
      </c>
      <c r="G30" s="24">
        <f>'Historical Income Statement'!G30</f>
        <v/>
      </c>
      <c r="H30" s="46">
        <f>H29/H10</f>
        <v/>
      </c>
      <c r="I30" s="46">
        <f>I29/I10</f>
        <v/>
      </c>
      <c r="J30" s="46">
        <f>J29/J10</f>
        <v/>
      </c>
      <c r="K30" s="46">
        <f>K29/K10</f>
        <v/>
      </c>
      <c r="L30" s="46">
        <f>L29/L10</f>
        <v/>
      </c>
    </row>
    <row r="31">
      <c r="B31" s="11" t="inlineStr">
        <is>
          <t>Segment: Family of Apps - income from operations</t>
        </is>
      </c>
      <c r="C31" s="38">
        <f>'Historical Income Statement'!C31</f>
        <v/>
      </c>
      <c r="D31" s="38">
        <f>'Historical Income Statement'!D31</f>
        <v/>
      </c>
      <c r="E31" s="38">
        <f>'Historical Income Statement'!E31</f>
        <v/>
      </c>
      <c r="F31" s="38">
        <f>'Historical Income Statement'!F31</f>
        <v/>
      </c>
      <c r="G31" s="38">
        <f>'Historical Income Statement'!G31</f>
        <v/>
      </c>
      <c r="H31" s="48">
        <f>H26-H32</f>
        <v/>
      </c>
      <c r="I31" s="48">
        <f>I26-I32</f>
        <v/>
      </c>
      <c r="J31" s="48">
        <f>J26-J32</f>
        <v/>
      </c>
      <c r="K31" s="48">
        <f>K26-K32</f>
        <v/>
      </c>
      <c r="L31" s="48">
        <f>L26-L32</f>
        <v/>
      </c>
    </row>
    <row r="32">
      <c r="B32" s="8" t="inlineStr">
        <is>
          <t>Segment: Reality Labs - loss from operations - ASSUMPTION for FY2026E-FY2030E (input row 57 below; shown as a loss)</t>
        </is>
      </c>
      <c r="C32" s="25">
        <f>'Historical Income Statement'!C32</f>
        <v/>
      </c>
      <c r="D32" s="25">
        <f>'Historical Income Statement'!D32</f>
        <v/>
      </c>
      <c r="E32" s="25">
        <f>'Historical Income Statement'!E32</f>
        <v/>
      </c>
      <c r="F32" s="25">
        <f>'Historical Income Statement'!F32</f>
        <v/>
      </c>
      <c r="G32" s="25">
        <f>'Historical Income Statement'!G32</f>
        <v/>
      </c>
      <c r="H32" s="29">
        <f>-H57</f>
        <v/>
      </c>
      <c r="I32" s="29">
        <f>-I57</f>
        <v/>
      </c>
      <c r="J32" s="29">
        <f>-J57</f>
        <v/>
      </c>
      <c r="K32" s="29">
        <f>-K57</f>
        <v/>
      </c>
      <c r="L32" s="29">
        <f>-L57</f>
        <v/>
      </c>
      <c r="M32" s="10" t="inlineStr">
        <is>
          <t>FY2026E in line with company guidance that FY2026 Reality Labs losses will be similar to FY2025</t>
        </is>
      </c>
    </row>
    <row r="33">
      <c r="B33" s="8" t="inlineStr">
        <is>
          <t>CHECK: segments less total income from operations (must equal zero)</t>
        </is>
      </c>
      <c r="C33" s="46">
        <f>C31+C32-C26</f>
        <v/>
      </c>
      <c r="D33" s="46">
        <f>D31+D32-D26</f>
        <v/>
      </c>
      <c r="E33" s="46">
        <f>E31+E32-E26</f>
        <v/>
      </c>
      <c r="F33" s="46">
        <f>F31+F32-F26</f>
        <v/>
      </c>
      <c r="G33" s="46">
        <f>G31+G32-G26</f>
        <v/>
      </c>
      <c r="H33" s="46">
        <f>H31+H32-H26</f>
        <v/>
      </c>
      <c r="I33" s="46">
        <f>I31+I32-I26</f>
        <v/>
      </c>
      <c r="J33" s="46">
        <f>J31+J32-J26</f>
        <v/>
      </c>
      <c r="K33" s="46">
        <f>K31+K32-K26</f>
        <v/>
      </c>
      <c r="L33" s="46">
        <f>L31+L32-L26</f>
        <v/>
      </c>
    </row>
    <row r="34">
      <c r="B34" s="4" t="inlineStr">
        <is>
          <t>INTEREST, OTHER INCOME AND TAXES</t>
        </is>
      </c>
      <c r="C34" s="5" t="n"/>
      <c r="D34" s="5" t="n"/>
      <c r="E34" s="5" t="n"/>
      <c r="F34" s="5" t="n"/>
      <c r="G34" s="5" t="n"/>
      <c r="H34" s="5" t="n"/>
      <c r="I34" s="5" t="n"/>
      <c r="J34" s="5" t="n"/>
      <c r="K34" s="5" t="n"/>
      <c r="L34" s="5" t="n"/>
    </row>
    <row r="35">
      <c r="B35" s="8" t="inlineStr">
        <is>
          <t>Interest income</t>
        </is>
      </c>
      <c r="C35" s="25">
        <f>'Historical Income Statement'!C35</f>
        <v/>
      </c>
      <c r="D35" s="25">
        <f>'Historical Income Statement'!D35</f>
        <v/>
      </c>
      <c r="E35" s="25">
        <f>'Historical Income Statement'!E35</f>
        <v/>
      </c>
      <c r="F35" s="25">
        <f>'Historical Income Statement'!F35</f>
        <v/>
      </c>
      <c r="G35" s="25">
        <f>'Historical Income Statement'!G35</f>
        <v/>
      </c>
      <c r="H35" s="24">
        <f>H36*('Balance Sheet'!G14+'Balance Sheet'!G15)</f>
        <v/>
      </c>
      <c r="I35" s="24">
        <f>I36*('Balance Sheet'!H14+'Balance Sheet'!H15)</f>
        <v/>
      </c>
      <c r="J35" s="24">
        <f>J36*('Balance Sheet'!I14+'Balance Sheet'!I15)</f>
        <v/>
      </c>
      <c r="K35" s="24">
        <f>K36*('Balance Sheet'!J14+'Balance Sheet'!J15)</f>
        <v/>
      </c>
      <c r="L35" s="24">
        <f>L36*('Balance Sheet'!K14+'Balance Sheet'!K15)</f>
        <v/>
      </c>
    </row>
    <row r="36" outlineLevel="1">
      <c r="B36" s="8" t="inlineStr">
        <is>
          <t>ASSUMPTION: yield on opening cash and marketable securities</t>
        </is>
      </c>
      <c r="H36" s="12" t="n">
        <v>0.03</v>
      </c>
      <c r="I36" s="12" t="n">
        <v>0.03</v>
      </c>
      <c r="J36" s="12" t="n">
        <v>0.03</v>
      </c>
      <c r="K36" s="12" t="n">
        <v>0.03</v>
      </c>
      <c r="L36" s="12" t="n">
        <v>0.03</v>
      </c>
      <c r="M36" s="10" t="inlineStr">
        <is>
          <t>Analyst assumption; FY2025A implied yield on opening balances 2.7%</t>
        </is>
      </c>
    </row>
    <row r="37">
      <c r="B37" s="8" t="inlineStr">
        <is>
          <t>Interest expense</t>
        </is>
      </c>
      <c r="C37" s="25">
        <f>'Historical Income Statement'!C37</f>
        <v/>
      </c>
      <c r="D37" s="25">
        <f>'Historical Income Statement'!D37</f>
        <v/>
      </c>
      <c r="E37" s="25">
        <f>'Historical Income Statement'!E37</f>
        <v/>
      </c>
      <c r="F37" s="25">
        <f>'Historical Income Statement'!F37</f>
        <v/>
      </c>
      <c r="G37" s="25">
        <f>'Historical Income Statement'!G37</f>
        <v/>
      </c>
      <c r="H37" s="24">
        <f>-H38*'Balance Sheet'!G46</f>
        <v/>
      </c>
      <c r="I37" s="24">
        <f>-I38*'Balance Sheet'!H46</f>
        <v/>
      </c>
      <c r="J37" s="24">
        <f>-J38*'Balance Sheet'!I46</f>
        <v/>
      </c>
      <c r="K37" s="24">
        <f>-K38*'Balance Sheet'!J46</f>
        <v/>
      </c>
      <c r="L37" s="24">
        <f>-L38*'Balance Sheet'!K46</f>
        <v/>
      </c>
    </row>
    <row r="38" outlineLevel="1">
      <c r="B38" s="8" t="inlineStr">
        <is>
          <t>ASSUMPTION: interest rate on opening long-term debt</t>
        </is>
      </c>
      <c r="H38" s="12" t="n">
        <v>0.045</v>
      </c>
      <c r="I38" s="12" t="n">
        <v>0.04</v>
      </c>
      <c r="J38" s="12" t="n">
        <v>0.04</v>
      </c>
      <c r="K38" s="12" t="n">
        <v>0.04</v>
      </c>
      <c r="L38" s="12" t="n">
        <v>0.04</v>
      </c>
    </row>
    <row r="39">
      <c r="B39" s="8" t="inlineStr">
        <is>
          <t>Other income (expense), net (foreign exchange and equity-investment marks)</t>
        </is>
      </c>
      <c r="C39" s="25">
        <f>'Historical Income Statement'!C39</f>
        <v/>
      </c>
      <c r="D39" s="25">
        <f>'Historical Income Statement'!D39</f>
        <v/>
      </c>
      <c r="E39" s="25">
        <f>'Historical Income Statement'!E39</f>
        <v/>
      </c>
      <c r="F39" s="25">
        <f>'Historical Income Statement'!F39</f>
        <v/>
      </c>
      <c r="G39" s="25">
        <f>'Historical Income Statement'!G39</f>
        <v/>
      </c>
      <c r="H39" s="8">
        <f>H40</f>
        <v/>
      </c>
      <c r="I39" s="8">
        <f>I40</f>
        <v/>
      </c>
      <c r="J39" s="8">
        <f>J40</f>
        <v/>
      </c>
      <c r="K39" s="8">
        <f>K40</f>
        <v/>
      </c>
      <c r="L39" s="8">
        <f>L40</f>
        <v/>
      </c>
    </row>
    <row r="40" outlineLevel="1">
      <c r="B40" s="8" t="inlineStr">
        <is>
          <t>ASSUMPTION: other income (expense), net</t>
        </is>
      </c>
      <c r="H40" s="9" t="n">
        <v>-500</v>
      </c>
      <c r="I40" s="9" t="n">
        <v>250</v>
      </c>
      <c r="J40" s="9" t="n">
        <v>250</v>
      </c>
      <c r="K40" s="9" t="n">
        <v>250</v>
      </c>
      <c r="L40" s="9" t="n">
        <v>250</v>
      </c>
      <c r="M40" s="10" t="inlineStr">
        <is>
          <t>Analyst assumption; FY2026E reflects 1H 2026 unrealised equity-investment losses of $1.19bn</t>
        </is>
      </c>
    </row>
    <row r="41">
      <c r="B41" s="11" t="inlineStr">
        <is>
          <t>Total interest and other income (expense), net</t>
        </is>
      </c>
      <c r="C41" s="38">
        <f>'Historical Income Statement'!C41</f>
        <v/>
      </c>
      <c r="D41" s="38">
        <f>'Historical Income Statement'!D41</f>
        <v/>
      </c>
      <c r="E41" s="38">
        <f>'Historical Income Statement'!E41</f>
        <v/>
      </c>
      <c r="F41" s="38">
        <f>'Historical Income Statement'!F41</f>
        <v/>
      </c>
      <c r="G41" s="38">
        <f>'Historical Income Statement'!G41</f>
        <v/>
      </c>
      <c r="H41" s="48">
        <f>H35+H37+H39</f>
        <v/>
      </c>
      <c r="I41" s="48">
        <f>I35+I37+I39</f>
        <v/>
      </c>
      <c r="J41" s="48">
        <f>J35+J37+J39</f>
        <v/>
      </c>
      <c r="K41" s="48">
        <f>K35+K37+K39</f>
        <v/>
      </c>
      <c r="L41" s="48">
        <f>L35+L37+L39</f>
        <v/>
      </c>
    </row>
    <row r="42">
      <c r="B42" s="11" t="inlineStr">
        <is>
          <t>Income before provision for income taxes</t>
        </is>
      </c>
      <c r="C42" s="40">
        <f>'Historical Income Statement'!C42</f>
        <v/>
      </c>
      <c r="D42" s="40">
        <f>'Historical Income Statement'!D42</f>
        <v/>
      </c>
      <c r="E42" s="40">
        <f>'Historical Income Statement'!E42</f>
        <v/>
      </c>
      <c r="F42" s="40">
        <f>'Historical Income Statement'!F42</f>
        <v/>
      </c>
      <c r="G42" s="40">
        <f>'Historical Income Statement'!G42</f>
        <v/>
      </c>
      <c r="H42" s="48">
        <f>H26+H41</f>
        <v/>
      </c>
      <c r="I42" s="48">
        <f>I26+I41</f>
        <v/>
      </c>
      <c r="J42" s="48">
        <f>J26+J41</f>
        <v/>
      </c>
      <c r="K42" s="48">
        <f>K26+K41</f>
        <v/>
      </c>
      <c r="L42" s="48">
        <f>L26+L41</f>
        <v/>
      </c>
    </row>
    <row r="43">
      <c r="B43" s="8" t="inlineStr">
        <is>
          <t>Provision for income taxes</t>
        </is>
      </c>
      <c r="C43" s="25">
        <f>'Historical Income Statement'!C43</f>
        <v/>
      </c>
      <c r="D43" s="25">
        <f>'Historical Income Statement'!D43</f>
        <v/>
      </c>
      <c r="E43" s="25">
        <f>'Historical Income Statement'!E43</f>
        <v/>
      </c>
      <c r="F43" s="25">
        <f>'Historical Income Statement'!F43</f>
        <v/>
      </c>
      <c r="G43" s="25">
        <f>'Historical Income Statement'!G43</f>
        <v/>
      </c>
      <c r="H43" s="8">
        <f>-H42*H44</f>
        <v/>
      </c>
      <c r="I43" s="8">
        <f>-I42*I44</f>
        <v/>
      </c>
      <c r="J43" s="8">
        <f>-J42*J44</f>
        <v/>
      </c>
      <c r="K43" s="8">
        <f>-K42*K44</f>
        <v/>
      </c>
      <c r="L43" s="8">
        <f>-L42*L44</f>
        <v/>
      </c>
    </row>
    <row r="44" outlineLevel="1">
      <c r="B44" s="8" t="inlineStr">
        <is>
          <t>ASSUMPTION: effective tax rate</t>
        </is>
      </c>
      <c r="C44" s="24">
        <f>'Historical Income Statement'!C44</f>
        <v/>
      </c>
      <c r="D44" s="24">
        <f>'Historical Income Statement'!D44</f>
        <v/>
      </c>
      <c r="E44" s="24">
        <f>'Historical Income Statement'!E44</f>
        <v/>
      </c>
      <c r="F44" s="24">
        <f>'Historical Income Statement'!F44</f>
        <v/>
      </c>
      <c r="G44" s="24">
        <f>'Historical Income Statement'!G44</f>
        <v/>
      </c>
      <c r="H44" s="12" t="n">
        <v>0.08</v>
      </c>
      <c r="I44" s="12" t="n">
        <v>0.18</v>
      </c>
      <c r="J44" s="12" t="n">
        <v>0.19</v>
      </c>
      <c r="K44" s="12" t="n">
        <v>0.195</v>
      </c>
      <c r="L44" s="12" t="n">
        <v>0.2</v>
      </c>
      <c r="M44" s="10" t="inlineStr">
        <is>
          <t>FY2026E reflects the 1H 2026 one-off benefit; company guides 15-17% for the remaining quarters of 2026</t>
        </is>
      </c>
    </row>
    <row r="45">
      <c r="B45" s="13" t="inlineStr">
        <is>
          <t>NET INCOME</t>
        </is>
      </c>
      <c r="C45" s="39">
        <f>'Historical Income Statement'!C45</f>
        <v/>
      </c>
      <c r="D45" s="39">
        <f>'Historical Income Statement'!D45</f>
        <v/>
      </c>
      <c r="E45" s="39">
        <f>'Historical Income Statement'!E45</f>
        <v/>
      </c>
      <c r="F45" s="39">
        <f>'Historical Income Statement'!F45</f>
        <v/>
      </c>
      <c r="G45" s="39">
        <f>'Historical Income Statement'!G45</f>
        <v/>
      </c>
      <c r="H45" s="42">
        <f>H42+H43</f>
        <v/>
      </c>
      <c r="I45" s="42">
        <f>I42+I43</f>
        <v/>
      </c>
      <c r="J45" s="42">
        <f>J42+J43</f>
        <v/>
      </c>
      <c r="K45" s="42">
        <f>K42+K43</f>
        <v/>
      </c>
      <c r="L45" s="42">
        <f>L42+L43</f>
        <v/>
      </c>
    </row>
    <row r="46">
      <c r="B46" s="8" t="inlineStr">
        <is>
          <t>Net margin</t>
        </is>
      </c>
      <c r="C46" s="24">
        <f>'Historical Income Statement'!C46</f>
        <v/>
      </c>
      <c r="D46" s="24">
        <f>'Historical Income Statement'!D46</f>
        <v/>
      </c>
      <c r="E46" s="24">
        <f>'Historical Income Statement'!E46</f>
        <v/>
      </c>
      <c r="F46" s="24">
        <f>'Historical Income Statement'!F46</f>
        <v/>
      </c>
      <c r="G46" s="24">
        <f>'Historical Income Statement'!G46</f>
        <v/>
      </c>
      <c r="H46" s="46">
        <f>H45/H10</f>
        <v/>
      </c>
      <c r="I46" s="46">
        <f>I45/I10</f>
        <v/>
      </c>
      <c r="J46" s="46">
        <f>J45/J10</f>
        <v/>
      </c>
      <c r="K46" s="46">
        <f>K45/K10</f>
        <v/>
      </c>
      <c r="L46" s="46">
        <f>L45/L10</f>
        <v/>
      </c>
    </row>
    <row r="47">
      <c r="B47" s="4" t="inlineStr">
        <is>
          <t>SHARES AND EARNINGS PER SHARE</t>
        </is>
      </c>
      <c r="C47" s="5" t="n"/>
      <c r="D47" s="5" t="n"/>
      <c r="E47" s="5" t="n"/>
      <c r="F47" s="5" t="n"/>
      <c r="G47" s="5" t="n"/>
      <c r="H47" s="5" t="n"/>
      <c r="I47" s="5" t="n"/>
      <c r="J47" s="5" t="n"/>
      <c r="K47" s="5" t="n"/>
      <c r="L47" s="5" t="n"/>
    </row>
    <row r="48">
      <c r="B48" s="8" t="inlineStr">
        <is>
          <t>Weighted-average basic shares (millions) - ASSUMPTION for projections</t>
        </is>
      </c>
      <c r="C48" s="41">
        <f>'Historical Income Statement'!C48</f>
        <v/>
      </c>
      <c r="D48" s="41">
        <f>'Historical Income Statement'!D48</f>
        <v/>
      </c>
      <c r="E48" s="41">
        <f>'Historical Income Statement'!E48</f>
        <v/>
      </c>
      <c r="F48" s="41">
        <f>'Historical Income Statement'!F48</f>
        <v/>
      </c>
      <c r="G48" s="41">
        <f>'Historical Income Statement'!G48</f>
        <v/>
      </c>
      <c r="H48" s="16" t="n">
        <v>2535</v>
      </c>
      <c r="I48" s="16" t="n">
        <v>2520</v>
      </c>
      <c r="J48" s="16" t="n">
        <v>2505</v>
      </c>
      <c r="K48" s="16" t="n">
        <v>2485</v>
      </c>
      <c r="L48" s="16" t="n">
        <v>2465</v>
      </c>
    </row>
    <row r="49">
      <c r="B49" s="8" t="inlineStr">
        <is>
          <t>Weighted-average diluted shares (millions) - ASSUMPTION for projections</t>
        </is>
      </c>
      <c r="C49" s="41">
        <f>'Historical Income Statement'!C49</f>
        <v/>
      </c>
      <c r="D49" s="41">
        <f>'Historical Income Statement'!D49</f>
        <v/>
      </c>
      <c r="E49" s="41">
        <f>'Historical Income Statement'!E49</f>
        <v/>
      </c>
      <c r="F49" s="41">
        <f>'Historical Income Statement'!F49</f>
        <v/>
      </c>
      <c r="G49" s="41">
        <f>'Historical Income Statement'!G49</f>
        <v/>
      </c>
      <c r="H49" s="16" t="n">
        <v>2560</v>
      </c>
      <c r="I49" s="16" t="n">
        <v>2545</v>
      </c>
      <c r="J49" s="16" t="n">
        <v>2530</v>
      </c>
      <c r="K49" s="16" t="n">
        <v>2510</v>
      </c>
      <c r="L49" s="16" t="n">
        <v>2490</v>
      </c>
    </row>
    <row r="50">
      <c r="B50" s="11" t="inlineStr">
        <is>
          <t>Basic earnings per share</t>
        </is>
      </c>
      <c r="C50" s="38">
        <f>'Historical Income Statement'!C50</f>
        <v/>
      </c>
      <c r="D50" s="38">
        <f>'Historical Income Statement'!D50</f>
        <v/>
      </c>
      <c r="E50" s="38">
        <f>'Historical Income Statement'!E50</f>
        <v/>
      </c>
      <c r="F50" s="38">
        <f>'Historical Income Statement'!F50</f>
        <v/>
      </c>
      <c r="G50" s="38">
        <f>'Historical Income Statement'!G50</f>
        <v/>
      </c>
      <c r="H50" s="48">
        <f>H45/H48</f>
        <v/>
      </c>
      <c r="I50" s="48">
        <f>I45/I48</f>
        <v/>
      </c>
      <c r="J50" s="48">
        <f>J45/J48</f>
        <v/>
      </c>
      <c r="K50" s="48">
        <f>K45/K48</f>
        <v/>
      </c>
      <c r="L50" s="48">
        <f>L45/L48</f>
        <v/>
      </c>
    </row>
    <row r="51">
      <c r="B51" s="11" t="inlineStr">
        <is>
          <t>Diluted earnings per share</t>
        </is>
      </c>
      <c r="C51" s="38">
        <f>'Historical Income Statement'!C51</f>
        <v/>
      </c>
      <c r="D51" s="38">
        <f>'Historical Income Statement'!D51</f>
        <v/>
      </c>
      <c r="E51" s="38">
        <f>'Historical Income Statement'!E51</f>
        <v/>
      </c>
      <c r="F51" s="38">
        <f>'Historical Income Statement'!F51</f>
        <v/>
      </c>
      <c r="G51" s="38">
        <f>'Historical Income Statement'!G51</f>
        <v/>
      </c>
      <c r="H51" s="48">
        <f>H45/H49</f>
        <v/>
      </c>
      <c r="I51" s="48">
        <f>I45/I49</f>
        <v/>
      </c>
      <c r="J51" s="48">
        <f>J45/J49</f>
        <v/>
      </c>
      <c r="K51" s="48">
        <f>K45/K49</f>
        <v/>
      </c>
      <c r="L51" s="48">
        <f>L45/L49</f>
        <v/>
      </c>
    </row>
    <row r="52" outlineLevel="1">
      <c r="B52" s="8" t="inlineStr">
        <is>
          <t>Memo: share-based compensation (link to cash flow statement)</t>
        </is>
      </c>
      <c r="C52" s="24">
        <f>'Historical Income Statement'!C52</f>
        <v/>
      </c>
      <c r="D52" s="24">
        <f>'Historical Income Statement'!D52</f>
        <v/>
      </c>
      <c r="E52" s="24">
        <f>'Historical Income Statement'!E52</f>
        <v/>
      </c>
      <c r="F52" s="24">
        <f>'Historical Income Statement'!F52</f>
        <v/>
      </c>
      <c r="G52" s="24">
        <f>'Historical Income Statement'!G52</f>
        <v/>
      </c>
      <c r="H52" s="25">
        <f>'Cash Flow Statement'!H17</f>
        <v/>
      </c>
      <c r="I52" s="25">
        <f>'Cash Flow Statement'!I17</f>
        <v/>
      </c>
      <c r="J52" s="25">
        <f>'Cash Flow Statement'!J17</f>
        <v/>
      </c>
      <c r="K52" s="25">
        <f>'Cash Flow Statement'!K17</f>
        <v/>
      </c>
      <c r="L52" s="25">
        <f>'Cash Flow Statement'!L17</f>
        <v/>
      </c>
    </row>
    <row r="53">
      <c r="B53" s="10" t="inlineStr">
        <is>
          <t>Note: the company does not present depreciation and amortisation as a separate income-statement line; it is included within cost of revenue, research and development and general and administrative expenses. EBITDA above is a derived measure.</t>
        </is>
      </c>
    </row>
    <row r="54">
      <c r="B54" s="10" t="inlineStr">
        <is>
          <t>FY2021-FY2022: the company presented interest income and expense net ("interest income, net" of $461m and $276m) and disclosed the remaining components separately in the notes; the lines above reconcile to reported "interest and other income (expense), net" of $531m and $(125)m.</t>
        </is>
      </c>
    </row>
    <row r="56">
      <c r="B56" s="4" t="inlineStr">
        <is>
          <t>SEGMENT ASSUMPTIONS (USED BY ROW 32 ABOVE)</t>
        </is>
      </c>
      <c r="C56" s="5" t="n"/>
      <c r="D56" s="5" t="n"/>
      <c r="E56" s="5" t="n"/>
      <c r="F56" s="5" t="n"/>
      <c r="G56" s="5" t="n"/>
      <c r="H56" s="5" t="n"/>
      <c r="I56" s="5" t="n"/>
      <c r="J56" s="5" t="n"/>
      <c r="K56" s="5" t="n"/>
      <c r="L56" s="5" t="n"/>
      <c r="M56" s="5" t="n"/>
    </row>
    <row r="57">
      <c r="B57" s="44" t="inlineStr">
        <is>
          <t>ASSUMPTION: Reality Labs - loss from operations, FY2026E-FY2030E (input as a positive amount)</t>
        </is>
      </c>
      <c r="H57" s="49" t="n">
        <v>19000</v>
      </c>
      <c r="I57" s="49" t="n">
        <v>20000</v>
      </c>
      <c r="J57" s="49" t="n">
        <v>20000</v>
      </c>
      <c r="K57" s="49" t="n">
        <v>19000</v>
      </c>
      <c r="L57" s="49" t="n">
        <v>18000</v>
      </c>
      <c r="M57" s="10" t="inlineStr">
        <is>
          <t>FY2026E in line with company guidance that FY2026 Reality Labs losses will be similar to FY2025; later years assume continued investment in AI glasses and mixed reality</t>
        </is>
      </c>
    </row>
    <row r="58">
      <c r="B58" s="10" t="inlineStr">
        <is>
          <t>The Reality Labs loss is the only projected segment line that is not derived from the consolidated projection: the company guides to the segment loss rather than to a segment margin, so it is entered as an explicit input and the income statement row above references it.</t>
        </is>
      </c>
    </row>
  </sheetData>
  <pageMargins left="0.75" right="0.75" top="1" bottom="1" header="0.5" footer="0.5"/>
</worksheet>
</file>

<file path=xl/worksheets/sheet3.xml><?xml version="1.0" encoding="utf-8"?>
<worksheet xmlns="http://schemas.openxmlformats.org/spreadsheetml/2006/main">
  <sheetPr>
    <tabColor rgb="00BF8F00"/>
    <outlinePr summaryBelow="0" summaryRight="1"/>
    <pageSetUpPr/>
  </sheetPr>
  <dimension ref="B2:M79"/>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46" customWidth="1" min="13" max="13"/>
  </cols>
  <sheetData>
    <row r="2" ht="20" customHeight="1">
      <c r="B2" s="1" t="inlineStr">
        <is>
          <t>META PLATFORMS, INC. - CONSOLIDATED CASH FLOW STATEMENT (PROJECTED)</t>
        </is>
      </c>
      <c r="C2" s="2" t="n"/>
      <c r="D2" s="2" t="n"/>
      <c r="E2" s="2" t="n"/>
      <c r="F2" s="2" t="n"/>
      <c r="G2" s="2" t="n"/>
      <c r="H2" s="2" t="n"/>
      <c r="I2" s="2" t="n"/>
      <c r="J2" s="2" t="n"/>
      <c r="K2" s="2" t="n"/>
      <c r="L2" s="2" t="n"/>
    </row>
    <row r="3">
      <c r="B3" s="3" t="inlineStr">
        <is>
          <t>US$ in millions.  FY2021A-FY2025A are links to the Historical Cash Flow tab, which holds the figures as reported in SEC filings; FY2026E-FY2030E are Analyst Report estimates.</t>
        </is>
      </c>
    </row>
    <row r="4">
      <c r="B4" s="3" t="inlineStr">
        <is>
          <t>Colour key: BLUE = hard-coded input (reported figure or analyst assumption)   BLACK = calculated   GREEN = link to another sheet</t>
        </is>
      </c>
    </row>
    <row r="5">
      <c r="B5" s="4" t="inlineStr">
        <is>
          <t>MEMO - REPORTED HISTORICAL TOTALS AND OPENING BALANCES (USED FOR CHECK ROWS)</t>
        </is>
      </c>
      <c r="C5" s="5" t="n"/>
      <c r="D5" s="5" t="n"/>
      <c r="E5" s="5" t="n"/>
      <c r="F5" s="5" t="n"/>
      <c r="G5" s="5" t="n"/>
      <c r="H5" s="5" t="n"/>
      <c r="I5" s="5" t="n"/>
      <c r="J5" s="5" t="n"/>
      <c r="K5" s="5" t="n"/>
      <c r="L5" s="5" t="n"/>
    </row>
    <row r="6">
      <c r="B6" s="8" t="inlineStr">
        <is>
          <t>Reported net cash provided by operating activities</t>
        </is>
      </c>
      <c r="C6" s="9" t="n">
        <v>57683</v>
      </c>
      <c r="D6" s="9" t="n">
        <v>50475</v>
      </c>
      <c r="E6" s="9" t="n">
        <v>71113</v>
      </c>
      <c r="F6" s="9" t="n">
        <v>91328</v>
      </c>
      <c r="G6" s="9" t="n">
        <v>115800</v>
      </c>
    </row>
    <row r="7">
      <c r="B7" s="8" t="inlineStr">
        <is>
          <t>Reported net cash used in investing activities</t>
        </is>
      </c>
      <c r="C7" s="9" t="n">
        <v>-7570</v>
      </c>
      <c r="D7" s="9" t="n">
        <v>-28970</v>
      </c>
      <c r="E7" s="9" t="n">
        <v>-24495</v>
      </c>
      <c r="F7" s="9" t="n">
        <v>-47150</v>
      </c>
      <c r="G7" s="9" t="n">
        <v>-102003</v>
      </c>
    </row>
    <row r="8">
      <c r="B8" s="8" t="inlineStr">
        <is>
          <t>Reported net cash used in financing activities</t>
        </is>
      </c>
      <c r="C8" s="9" t="n">
        <v>-50728</v>
      </c>
      <c r="D8" s="9" t="n">
        <v>-22136</v>
      </c>
      <c r="E8" s="9" t="n">
        <v>-19500</v>
      </c>
      <c r="F8" s="9" t="n">
        <v>-40781</v>
      </c>
      <c r="G8" s="9" t="n">
        <v>-20370</v>
      </c>
    </row>
    <row r="9" outlineLevel="1">
      <c r="B9" s="8" t="inlineStr">
        <is>
          <t>Memo: cash and cash equivalents at 1 January 2021</t>
        </is>
      </c>
      <c r="C9" s="9" t="n">
        <v>17576</v>
      </c>
    </row>
    <row r="10" outlineLevel="1">
      <c r="B10" s="8" t="inlineStr">
        <is>
          <t>Memo: marketable securities at 1 January 2021</t>
        </is>
      </c>
      <c r="C10" s="9" t="n">
        <v>44378</v>
      </c>
    </row>
    <row r="11">
      <c r="B11" s="10" t="inlineStr">
        <is>
          <t>Opening balances at 1 January 2021 are the FY2020 year-end balance-sheet amounts (cash and cash equivalents $17,576m; marketable securities derived as total current assets of $75,670m less cash, receivables and prepaid expenses).</t>
        </is>
      </c>
    </row>
    <row r="13">
      <c r="B13" s="17" t="inlineStr">
        <is>
          <t>US$ in millions</t>
        </is>
      </c>
      <c r="C13" s="7" t="inlineStr">
        <is>
          <t>2021A</t>
        </is>
      </c>
      <c r="D13" s="7" t="inlineStr">
        <is>
          <t>2022A</t>
        </is>
      </c>
      <c r="E13" s="7" t="inlineStr">
        <is>
          <t>2023A</t>
        </is>
      </c>
      <c r="F13" s="7" t="inlineStr">
        <is>
          <t>2024A</t>
        </is>
      </c>
      <c r="G13" s="7" t="inlineStr">
        <is>
          <t>2025A</t>
        </is>
      </c>
      <c r="H13" s="7" t="inlineStr">
        <is>
          <t>2026E</t>
        </is>
      </c>
      <c r="I13" s="7" t="inlineStr">
        <is>
          <t>2027E</t>
        </is>
      </c>
      <c r="J13" s="7" t="inlineStr">
        <is>
          <t>2028E</t>
        </is>
      </c>
      <c r="K13" s="7" t="inlineStr">
        <is>
          <t>2029E</t>
        </is>
      </c>
      <c r="L13" s="7" t="inlineStr">
        <is>
          <t>2030E</t>
        </is>
      </c>
    </row>
    <row r="14">
      <c r="B14" s="4" t="inlineStr">
        <is>
          <t>OPERATING ACTIVITIES</t>
        </is>
      </c>
      <c r="C14" s="5" t="n"/>
      <c r="D14" s="5" t="n"/>
      <c r="E14" s="5" t="n"/>
      <c r="F14" s="5" t="n"/>
      <c r="G14" s="5" t="n"/>
      <c r="H14" s="5" t="n"/>
      <c r="I14" s="5" t="n"/>
      <c r="J14" s="5" t="n"/>
      <c r="K14" s="5" t="n"/>
      <c r="L14" s="5" t="n"/>
    </row>
    <row r="15">
      <c r="B15" s="8" t="inlineStr">
        <is>
          <t>Net income</t>
        </is>
      </c>
      <c r="C15" s="24">
        <f>'Historical Cash Flow'!C15</f>
        <v/>
      </c>
      <c r="D15" s="24">
        <f>'Historical Cash Flow'!D15</f>
        <v/>
      </c>
      <c r="E15" s="24">
        <f>'Historical Cash Flow'!E15</f>
        <v/>
      </c>
      <c r="F15" s="24">
        <f>'Historical Cash Flow'!F15</f>
        <v/>
      </c>
      <c r="G15" s="24">
        <f>'Historical Cash Flow'!G15</f>
        <v/>
      </c>
      <c r="H15" s="25">
        <f>'Income Statement'!H45</f>
        <v/>
      </c>
      <c r="I15" s="25">
        <f>'Income Statement'!I45</f>
        <v/>
      </c>
      <c r="J15" s="25">
        <f>'Income Statement'!J45</f>
        <v/>
      </c>
      <c r="K15" s="25">
        <f>'Income Statement'!K45</f>
        <v/>
      </c>
      <c r="L15" s="25">
        <f>'Income Statement'!L45</f>
        <v/>
      </c>
    </row>
    <row r="16">
      <c r="B16" s="8" t="inlineStr">
        <is>
          <t>Depreciation and amortisation</t>
        </is>
      </c>
      <c r="C16" s="24">
        <f>'Historical Cash Flow'!C16</f>
        <v/>
      </c>
      <c r="D16" s="24">
        <f>'Historical Cash Flow'!D16</f>
        <v/>
      </c>
      <c r="E16" s="24">
        <f>'Historical Cash Flow'!E16</f>
        <v/>
      </c>
      <c r="F16" s="24">
        <f>'Historical Cash Flow'!F16</f>
        <v/>
      </c>
      <c r="G16" s="24">
        <f>'Historical Cash Flow'!G16</f>
        <v/>
      </c>
      <c r="H16" s="25">
        <f>'Balance Sheet'!H25</f>
        <v/>
      </c>
      <c r="I16" s="25">
        <f>'Balance Sheet'!I25</f>
        <v/>
      </c>
      <c r="J16" s="25">
        <f>'Balance Sheet'!J25</f>
        <v/>
      </c>
      <c r="K16" s="25">
        <f>'Balance Sheet'!K25</f>
        <v/>
      </c>
      <c r="L16" s="25">
        <f>'Balance Sheet'!L25</f>
        <v/>
      </c>
    </row>
    <row r="17">
      <c r="B17" s="8" t="inlineStr">
        <is>
          <t>Share-based compensation</t>
        </is>
      </c>
      <c r="C17" s="25">
        <f>'Historical Cash Flow'!C17</f>
        <v/>
      </c>
      <c r="D17" s="25">
        <f>'Historical Cash Flow'!D17</f>
        <v/>
      </c>
      <c r="E17" s="25">
        <f>'Historical Cash Flow'!E17</f>
        <v/>
      </c>
      <c r="F17" s="25">
        <f>'Historical Cash Flow'!F17</f>
        <v/>
      </c>
      <c r="G17" s="25">
        <f>'Historical Cash Flow'!G17</f>
        <v/>
      </c>
      <c r="H17" s="24">
        <f>'Income Statement'!H10*H18</f>
        <v/>
      </c>
      <c r="I17" s="24">
        <f>'Income Statement'!I10*I18</f>
        <v/>
      </c>
      <c r="J17" s="24">
        <f>'Income Statement'!J10*J18</f>
        <v/>
      </c>
      <c r="K17" s="24">
        <f>'Income Statement'!K10*K18</f>
        <v/>
      </c>
      <c r="L17" s="24">
        <f>'Income Statement'!L10*L18</f>
        <v/>
      </c>
    </row>
    <row r="18" outlineLevel="1">
      <c r="B18" s="8" t="inlineStr">
        <is>
          <t>ASSUMPTION: share-based compensation - % of revenue</t>
        </is>
      </c>
      <c r="H18" s="12" t="n">
        <v>0.12</v>
      </c>
      <c r="I18" s="12" t="n">
        <v>0.11</v>
      </c>
      <c r="J18" s="12" t="n">
        <v>0.105</v>
      </c>
      <c r="K18" s="12" t="n">
        <v>0.1</v>
      </c>
      <c r="L18" s="12" t="n">
        <v>0.095</v>
      </c>
      <c r="M18" s="10" t="inlineStr">
        <is>
          <t>Analyst assumption; 1H 2026 actual 11.7% of revenue</t>
        </is>
      </c>
    </row>
    <row r="19">
      <c r="B19" s="8" t="inlineStr">
        <is>
          <t>Deferred income taxes</t>
        </is>
      </c>
      <c r="C19" s="25">
        <f>'Historical Cash Flow'!C19</f>
        <v/>
      </c>
      <c r="D19" s="25">
        <f>'Historical Cash Flow'!D19</f>
        <v/>
      </c>
      <c r="E19" s="25">
        <f>'Historical Cash Flow'!E19</f>
        <v/>
      </c>
      <c r="F19" s="25">
        <f>'Historical Cash Flow'!F19</f>
        <v/>
      </c>
      <c r="G19" s="25">
        <f>'Historical Cash Flow'!G19</f>
        <v/>
      </c>
      <c r="H19" s="8">
        <f>H20</f>
        <v/>
      </c>
      <c r="I19" s="8">
        <f>I20</f>
        <v/>
      </c>
      <c r="J19" s="8">
        <f>J20</f>
        <v/>
      </c>
      <c r="K19" s="8">
        <f>K20</f>
        <v/>
      </c>
      <c r="L19" s="8">
        <f>L20</f>
        <v/>
      </c>
    </row>
    <row r="20" outlineLevel="1">
      <c r="B20" s="8" t="inlineStr">
        <is>
          <t>ASSUMPTION: deferred income taxes</t>
        </is>
      </c>
      <c r="H20" s="9" t="n">
        <v>3000</v>
      </c>
      <c r="I20" s="9" t="n">
        <v>1500</v>
      </c>
      <c r="J20" s="9" t="n">
        <v>1500</v>
      </c>
      <c r="K20" s="9" t="n">
        <v>1500</v>
      </c>
      <c r="L20" s="9" t="n">
        <v>1500</v>
      </c>
    </row>
    <row r="21">
      <c r="B21" s="8" t="inlineStr">
        <is>
          <t>Unrealised (gain) loss on equity investments</t>
        </is>
      </c>
      <c r="C21" s="25">
        <f>'Historical Cash Flow'!C21</f>
        <v/>
      </c>
      <c r="D21" s="25">
        <f>'Historical Cash Flow'!D21</f>
        <v/>
      </c>
      <c r="E21" s="25">
        <f>'Historical Cash Flow'!E21</f>
        <v/>
      </c>
      <c r="F21" s="25">
        <f>'Historical Cash Flow'!F21</f>
        <v/>
      </c>
      <c r="G21" s="25">
        <f>'Historical Cash Flow'!G21</f>
        <v/>
      </c>
      <c r="H21" s="8">
        <f>H22</f>
        <v/>
      </c>
      <c r="I21" s="8">
        <f>I22</f>
        <v/>
      </c>
      <c r="J21" s="8">
        <f>J22</f>
        <v/>
      </c>
      <c r="K21" s="8">
        <f>K22</f>
        <v/>
      </c>
      <c r="L21" s="8">
        <f>L22</f>
        <v/>
      </c>
    </row>
    <row r="22" outlineLevel="1">
      <c r="B22" s="8" t="inlineStr">
        <is>
          <t>ASSUMPTION: unrealised (gain) loss on equity investments</t>
        </is>
      </c>
      <c r="H22" s="9" t="n">
        <v>1500</v>
      </c>
      <c r="I22" s="9" t="n">
        <v>0</v>
      </c>
      <c r="J22" s="9" t="n">
        <v>0</v>
      </c>
      <c r="K22" s="9" t="n">
        <v>0</v>
      </c>
      <c r="L22" s="9" t="n">
        <v>0</v>
      </c>
    </row>
    <row r="23">
      <c r="B23" s="8" t="inlineStr">
        <is>
          <t>Impairment charges for facilities consolidation</t>
        </is>
      </c>
      <c r="C23" s="25">
        <f>'Historical Cash Flow'!C23</f>
        <v/>
      </c>
      <c r="D23" s="25">
        <f>'Historical Cash Flow'!D23</f>
        <v/>
      </c>
      <c r="E23" s="25">
        <f>'Historical Cash Flow'!E23</f>
        <v/>
      </c>
      <c r="F23" s="25">
        <f>'Historical Cash Flow'!F23</f>
        <v/>
      </c>
      <c r="G23" s="25">
        <f>'Historical Cash Flow'!G23</f>
        <v/>
      </c>
      <c r="H23" s="8">
        <f>H24</f>
        <v/>
      </c>
      <c r="I23" s="8">
        <f>I24</f>
        <v/>
      </c>
      <c r="J23" s="8">
        <f>J24</f>
        <v/>
      </c>
      <c r="K23" s="8">
        <f>K24</f>
        <v/>
      </c>
      <c r="L23" s="8">
        <f>L24</f>
        <v/>
      </c>
    </row>
    <row r="24" outlineLevel="1">
      <c r="B24" s="8" t="inlineStr">
        <is>
          <t>ASSUMPTION: impairment charges for facilities consolidation</t>
        </is>
      </c>
      <c r="H24" s="9" t="n">
        <v>0</v>
      </c>
      <c r="I24" s="9" t="n">
        <v>0</v>
      </c>
      <c r="J24" s="9" t="n">
        <v>0</v>
      </c>
      <c r="K24" s="9" t="n">
        <v>0</v>
      </c>
      <c r="L24" s="9" t="n">
        <v>0</v>
      </c>
    </row>
    <row r="25">
      <c r="B25" s="8" t="inlineStr">
        <is>
          <t>Other non-cash items (FY2021A-FY2025A: residual to reported operating cash flow)</t>
        </is>
      </c>
      <c r="C25" s="24">
        <f>'Historical Cash Flow'!C25</f>
        <v/>
      </c>
      <c r="D25" s="24">
        <f>'Historical Cash Flow'!D25</f>
        <v/>
      </c>
      <c r="E25" s="24">
        <f>'Historical Cash Flow'!E25</f>
        <v/>
      </c>
      <c r="F25" s="24">
        <f>'Historical Cash Flow'!F25</f>
        <v/>
      </c>
      <c r="G25" s="24">
        <f>'Historical Cash Flow'!G25</f>
        <v/>
      </c>
      <c r="H25" s="8">
        <f>H26</f>
        <v/>
      </c>
      <c r="I25" s="8">
        <f>I26</f>
        <v/>
      </c>
      <c r="J25" s="8">
        <f>J26</f>
        <v/>
      </c>
      <c r="K25" s="8">
        <f>K26</f>
        <v/>
      </c>
      <c r="L25" s="8">
        <f>L26</f>
        <v/>
      </c>
    </row>
    <row r="26" outlineLevel="1">
      <c r="B26" s="8" t="inlineStr">
        <is>
          <t>ASSUMPTION: other non-cash items</t>
        </is>
      </c>
      <c r="H26" s="9" t="n">
        <v>0</v>
      </c>
      <c r="I26" s="9" t="n">
        <v>0</v>
      </c>
      <c r="J26" s="9" t="n">
        <v>0</v>
      </c>
      <c r="K26" s="9" t="n">
        <v>0</v>
      </c>
      <c r="L26" s="9" t="n">
        <v>0</v>
      </c>
    </row>
    <row r="27">
      <c r="B27" s="11" t="inlineStr">
        <is>
          <t>Changes in operating assets and liabilities:</t>
        </is>
      </c>
    </row>
    <row r="28" outlineLevel="1">
      <c r="B28" s="8" t="inlineStr">
        <is>
          <t xml:space="preserve">    Accounts receivable</t>
        </is>
      </c>
      <c r="C28" s="25">
        <f>'Historical Cash Flow'!C28</f>
        <v/>
      </c>
      <c r="D28" s="25">
        <f>'Historical Cash Flow'!D28</f>
        <v/>
      </c>
      <c r="E28" s="25">
        <f>'Historical Cash Flow'!E28</f>
        <v/>
      </c>
      <c r="F28" s="25">
        <f>'Historical Cash Flow'!F28</f>
        <v/>
      </c>
      <c r="G28" s="25">
        <f>'Historical Cash Flow'!G28</f>
        <v/>
      </c>
      <c r="H28" s="24">
        <f>-('Balance Sheet'!H16-'Balance Sheet'!G16)</f>
        <v/>
      </c>
      <c r="I28" s="24">
        <f>-('Balance Sheet'!I16-'Balance Sheet'!H16)</f>
        <v/>
      </c>
      <c r="J28" s="24">
        <f>-('Balance Sheet'!J16-'Balance Sheet'!I16)</f>
        <v/>
      </c>
      <c r="K28" s="24">
        <f>-('Balance Sheet'!K16-'Balance Sheet'!J16)</f>
        <v/>
      </c>
      <c r="L28" s="24">
        <f>-('Balance Sheet'!L16-'Balance Sheet'!K16)</f>
        <v/>
      </c>
    </row>
    <row r="29" outlineLevel="1">
      <c r="B29" s="8" t="inlineStr">
        <is>
          <t xml:space="preserve">    Prepaid expenses and other current assets</t>
        </is>
      </c>
      <c r="C29" s="25">
        <f>'Historical Cash Flow'!C29</f>
        <v/>
      </c>
      <c r="D29" s="25">
        <f>'Historical Cash Flow'!D29</f>
        <v/>
      </c>
      <c r="E29" s="25">
        <f>'Historical Cash Flow'!E29</f>
        <v/>
      </c>
      <c r="F29" s="25">
        <f>'Historical Cash Flow'!F29</f>
        <v/>
      </c>
      <c r="G29" s="25">
        <f>'Historical Cash Flow'!G29</f>
        <v/>
      </c>
      <c r="H29" s="24">
        <f>-('Balance Sheet'!H18-'Balance Sheet'!G18)</f>
        <v/>
      </c>
      <c r="I29" s="24">
        <f>-('Balance Sheet'!I18-'Balance Sheet'!H18)</f>
        <v/>
      </c>
      <c r="J29" s="24">
        <f>-('Balance Sheet'!J18-'Balance Sheet'!I18)</f>
        <v/>
      </c>
      <c r="K29" s="24">
        <f>-('Balance Sheet'!K18-'Balance Sheet'!J18)</f>
        <v/>
      </c>
      <c r="L29" s="24">
        <f>-('Balance Sheet'!L18-'Balance Sheet'!K18)</f>
        <v/>
      </c>
    </row>
    <row r="30" outlineLevel="1">
      <c r="B30" s="8" t="inlineStr">
        <is>
          <t xml:space="preserve">    Other assets (non-current)</t>
        </is>
      </c>
      <c r="C30" s="25">
        <f>'Historical Cash Flow'!C30</f>
        <v/>
      </c>
      <c r="D30" s="25">
        <f>'Historical Cash Flow'!D30</f>
        <v/>
      </c>
      <c r="E30" s="25">
        <f>'Historical Cash Flow'!E30</f>
        <v/>
      </c>
      <c r="F30" s="25">
        <f>'Historical Cash Flow'!F30</f>
        <v/>
      </c>
      <c r="G30" s="25">
        <f>'Historical Cash Flow'!G30</f>
        <v/>
      </c>
      <c r="H30" s="24">
        <f>-('Balance Sheet'!H32-'Balance Sheet'!G32)</f>
        <v/>
      </c>
      <c r="I30" s="24">
        <f>-('Balance Sheet'!I32-'Balance Sheet'!H32)</f>
        <v/>
      </c>
      <c r="J30" s="24">
        <f>-('Balance Sheet'!J32-'Balance Sheet'!I32)</f>
        <v/>
      </c>
      <c r="K30" s="24">
        <f>-('Balance Sheet'!K32-'Balance Sheet'!J32)</f>
        <v/>
      </c>
      <c r="L30" s="24">
        <f>-('Balance Sheet'!L32-'Balance Sheet'!K32)</f>
        <v/>
      </c>
    </row>
    <row r="31" outlineLevel="1">
      <c r="B31" s="8" t="inlineStr">
        <is>
          <t xml:space="preserve">    Accounts payable (includes partners payable for FY2021A-FY2023A)</t>
        </is>
      </c>
      <c r="C31" s="25">
        <f>'Historical Cash Flow'!C31</f>
        <v/>
      </c>
      <c r="D31" s="25">
        <f>'Historical Cash Flow'!D31</f>
        <v/>
      </c>
      <c r="E31" s="25">
        <f>'Historical Cash Flow'!E31</f>
        <v/>
      </c>
      <c r="F31" s="25">
        <f>'Historical Cash Flow'!F31</f>
        <v/>
      </c>
      <c r="G31" s="25">
        <f>'Historical Cash Flow'!G31</f>
        <v/>
      </c>
      <c r="H31" s="24">
        <f>('Balance Sheet'!H36-'Balance Sheet'!G36)</f>
        <v/>
      </c>
      <c r="I31" s="24">
        <f>('Balance Sheet'!I36-'Balance Sheet'!H36)</f>
        <v/>
      </c>
      <c r="J31" s="24">
        <f>('Balance Sheet'!J36-'Balance Sheet'!I36)</f>
        <v/>
      </c>
      <c r="K31" s="24">
        <f>('Balance Sheet'!K36-'Balance Sheet'!J36)</f>
        <v/>
      </c>
      <c r="L31" s="24">
        <f>('Balance Sheet'!L36-'Balance Sheet'!K36)</f>
        <v/>
      </c>
    </row>
    <row r="32" outlineLevel="1">
      <c r="B32" s="8" t="inlineStr">
        <is>
          <t xml:space="preserve">    Accrued expenses and other current liabilities</t>
        </is>
      </c>
      <c r="C32" s="25">
        <f>'Historical Cash Flow'!C32</f>
        <v/>
      </c>
      <c r="D32" s="25">
        <f>'Historical Cash Flow'!D32</f>
        <v/>
      </c>
      <c r="E32" s="25">
        <f>'Historical Cash Flow'!E32</f>
        <v/>
      </c>
      <c r="F32" s="25">
        <f>'Historical Cash Flow'!F32</f>
        <v/>
      </c>
      <c r="G32" s="25">
        <f>'Historical Cash Flow'!G32</f>
        <v/>
      </c>
      <c r="H32" s="24">
        <f>('Balance Sheet'!H40-'Balance Sheet'!G40)</f>
        <v/>
      </c>
      <c r="I32" s="24">
        <f>('Balance Sheet'!I40-'Balance Sheet'!H40)</f>
        <v/>
      </c>
      <c r="J32" s="24">
        <f>('Balance Sheet'!J40-'Balance Sheet'!I40)</f>
        <v/>
      </c>
      <c r="K32" s="24">
        <f>('Balance Sheet'!K40-'Balance Sheet'!J40)</f>
        <v/>
      </c>
      <c r="L32" s="24">
        <f>('Balance Sheet'!L40-'Balance Sheet'!K40)</f>
        <v/>
      </c>
    </row>
    <row r="33" outlineLevel="1">
      <c r="B33" s="8" t="inlineStr">
        <is>
          <t xml:space="preserve">    Other liabilities (non-current)</t>
        </is>
      </c>
      <c r="C33" s="25">
        <f>'Historical Cash Flow'!C33</f>
        <v/>
      </c>
      <c r="D33" s="25">
        <f>'Historical Cash Flow'!D33</f>
        <v/>
      </c>
      <c r="E33" s="25">
        <f>'Historical Cash Flow'!E33</f>
        <v/>
      </c>
      <c r="F33" s="25">
        <f>'Historical Cash Flow'!F33</f>
        <v/>
      </c>
      <c r="G33" s="25">
        <f>'Historical Cash Flow'!G33</f>
        <v/>
      </c>
      <c r="H33" s="24">
        <f>('Balance Sheet'!H47-'Balance Sheet'!G47)</f>
        <v/>
      </c>
      <c r="I33" s="24">
        <f>('Balance Sheet'!I47-'Balance Sheet'!H47)</f>
        <v/>
      </c>
      <c r="J33" s="24">
        <f>('Balance Sheet'!J47-'Balance Sheet'!I47)</f>
        <v/>
      </c>
      <c r="K33" s="24">
        <f>('Balance Sheet'!K47-'Balance Sheet'!J47)</f>
        <v/>
      </c>
      <c r="L33" s="24">
        <f>('Balance Sheet'!L47-'Balance Sheet'!K47)</f>
        <v/>
      </c>
    </row>
    <row r="34" outlineLevel="1">
      <c r="B34" s="11" t="inlineStr">
        <is>
          <t>Memo: total change in operating assets and liabilities</t>
        </is>
      </c>
      <c r="C34" s="38">
        <f>'Historical Cash Flow'!C34</f>
        <v/>
      </c>
      <c r="D34" s="38">
        <f>'Historical Cash Flow'!D34</f>
        <v/>
      </c>
      <c r="E34" s="38">
        <f>'Historical Cash Flow'!E34</f>
        <v/>
      </c>
      <c r="F34" s="38">
        <f>'Historical Cash Flow'!F34</f>
        <v/>
      </c>
      <c r="G34" s="38">
        <f>'Historical Cash Flow'!G34</f>
        <v/>
      </c>
      <c r="H34" s="48">
        <f>SUM(H28:H33)</f>
        <v/>
      </c>
      <c r="I34" s="48">
        <f>SUM(I28:I33)</f>
        <v/>
      </c>
      <c r="J34" s="48">
        <f>SUM(J28:J33)</f>
        <v/>
      </c>
      <c r="K34" s="48">
        <f>SUM(K28:K33)</f>
        <v/>
      </c>
      <c r="L34" s="48">
        <f>SUM(L28:L33)</f>
        <v/>
      </c>
    </row>
    <row r="35">
      <c r="B35" s="13" t="inlineStr">
        <is>
          <t>Net cash provided by operating activities</t>
        </is>
      </c>
      <c r="C35" s="37">
        <f>'Historical Cash Flow'!C35</f>
        <v/>
      </c>
      <c r="D35" s="37">
        <f>'Historical Cash Flow'!D35</f>
        <v/>
      </c>
      <c r="E35" s="37">
        <f>'Historical Cash Flow'!E35</f>
        <v/>
      </c>
      <c r="F35" s="37">
        <f>'Historical Cash Flow'!F35</f>
        <v/>
      </c>
      <c r="G35" s="37">
        <f>'Historical Cash Flow'!G35</f>
        <v/>
      </c>
      <c r="H35" s="42">
        <f>H15+H16+H17+H19+H21+H23+H25+H34</f>
        <v/>
      </c>
      <c r="I35" s="42">
        <f>I15+I16+I17+I19+I21+I23+I25+I34</f>
        <v/>
      </c>
      <c r="J35" s="42">
        <f>J15+J16+J17+J19+J21+J23+J25+J34</f>
        <v/>
      </c>
      <c r="K35" s="42">
        <f>K15+K16+K17+K19+K21+K23+K25+K34</f>
        <v/>
      </c>
      <c r="L35" s="42">
        <f>L15+L16+L17+L19+L21+L23+L25+L34</f>
        <v/>
      </c>
    </row>
    <row r="36">
      <c r="B36" s="4" t="inlineStr">
        <is>
          <t>INVESTING ACTIVITIES</t>
        </is>
      </c>
      <c r="C36" s="5" t="n"/>
      <c r="D36" s="5" t="n"/>
      <c r="E36" s="5" t="n"/>
      <c r="F36" s="5" t="n"/>
      <c r="G36" s="5" t="n"/>
      <c r="H36" s="5" t="n"/>
      <c r="I36" s="5" t="n"/>
      <c r="J36" s="5" t="n"/>
      <c r="K36" s="5" t="n"/>
      <c r="L36" s="5" t="n"/>
    </row>
    <row r="37" outlineLevel="1">
      <c r="B37" s="8" t="inlineStr">
        <is>
          <t>ASSUMPTION: capital expenditures including finance-lease principal - % of revenue</t>
        </is>
      </c>
      <c r="H37" s="12" t="n">
        <v>0.545</v>
      </c>
      <c r="I37" s="12" t="n">
        <v>0.48</v>
      </c>
      <c r="J37" s="12" t="n">
        <v>0.42</v>
      </c>
      <c r="K37" s="12" t="n">
        <v>0.38</v>
      </c>
      <c r="L37" s="12" t="n">
        <v>0.35</v>
      </c>
      <c r="M37" s="10" t="inlineStr">
        <is>
          <t>FY2026E calibrated to the company guidance range of $130-145bn (Q2 2026 release)</t>
        </is>
      </c>
    </row>
    <row r="38" outlineLevel="1">
      <c r="B38" s="8" t="inlineStr">
        <is>
          <t>ASSUMPTION: finance-lease principal as % of capital expenditures</t>
        </is>
      </c>
      <c r="H38" s="12" t="n">
        <v>0.035</v>
      </c>
      <c r="I38" s="12" t="n">
        <v>0.035</v>
      </c>
      <c r="J38" s="12" t="n">
        <v>0.035</v>
      </c>
      <c r="K38" s="12" t="n">
        <v>0.035</v>
      </c>
      <c r="L38" s="12" t="n">
        <v>0.035</v>
      </c>
      <c r="M38" s="10" t="inlineStr">
        <is>
          <t>FY2025A actual 3.5%</t>
        </is>
      </c>
    </row>
    <row r="39">
      <c r="B39" s="8" t="inlineStr">
        <is>
          <t>Purchases of property and equipment</t>
        </is>
      </c>
      <c r="C39" s="25">
        <f>'Historical Cash Flow'!C39</f>
        <v/>
      </c>
      <c r="D39" s="25">
        <f>'Historical Cash Flow'!D39</f>
        <v/>
      </c>
      <c r="E39" s="25">
        <f>'Historical Cash Flow'!E39</f>
        <v/>
      </c>
      <c r="F39" s="25">
        <f>'Historical Cash Flow'!F39</f>
        <v/>
      </c>
      <c r="G39" s="25">
        <f>'Historical Cash Flow'!G39</f>
        <v/>
      </c>
      <c r="H39" s="24">
        <f>-'Income Statement'!H10*H37*(1-H38)</f>
        <v/>
      </c>
      <c r="I39" s="24">
        <f>-'Income Statement'!I10*I37*(1-I38)</f>
        <v/>
      </c>
      <c r="J39" s="24">
        <f>-'Income Statement'!J10*J37*(1-J38)</f>
        <v/>
      </c>
      <c r="K39" s="24">
        <f>-'Income Statement'!K10*K37*(1-K38)</f>
        <v/>
      </c>
      <c r="L39" s="24">
        <f>-'Income Statement'!L10*L37*(1-L38)</f>
        <v/>
      </c>
    </row>
    <row r="40">
      <c r="B40" s="8" t="inlineStr">
        <is>
          <t>Net (purchases)/sales and maturities of marketable securities (FY2026E-FY2030E: net movement in the marketable-securities balance)</t>
        </is>
      </c>
      <c r="C40" s="25">
        <f>'Historical Cash Flow'!C40</f>
        <v/>
      </c>
      <c r="D40" s="25">
        <f>'Historical Cash Flow'!D40</f>
        <v/>
      </c>
      <c r="E40" s="25">
        <f>'Historical Cash Flow'!E40</f>
        <v/>
      </c>
      <c r="F40" s="25">
        <f>'Historical Cash Flow'!F40</f>
        <v/>
      </c>
      <c r="G40" s="25">
        <f>'Historical Cash Flow'!G40</f>
        <v/>
      </c>
      <c r="H40" s="24">
        <f>-('Balance Sheet'!H15-'Balance Sheet'!G15)</f>
        <v/>
      </c>
      <c r="I40" s="24">
        <f>-('Balance Sheet'!I15-'Balance Sheet'!H15)</f>
        <v/>
      </c>
      <c r="J40" s="24">
        <f>-('Balance Sheet'!J15-'Balance Sheet'!I15)</f>
        <v/>
      </c>
      <c r="K40" s="24">
        <f>-('Balance Sheet'!K15-'Balance Sheet'!J15)</f>
        <v/>
      </c>
      <c r="L40" s="24">
        <f>-('Balance Sheet'!L15-'Balance Sheet'!K15)</f>
        <v/>
      </c>
    </row>
    <row r="41">
      <c r="B41" s="8" t="inlineStr">
        <is>
          <t>Sales and maturities of marketable securities (ASSUMPTION: reported gross historically; nil for FY2026E-FY2030E because the movement is shown net above)</t>
        </is>
      </c>
      <c r="C41" s="25">
        <f>'Historical Cash Flow'!C41</f>
        <v/>
      </c>
      <c r="D41" s="25">
        <f>'Historical Cash Flow'!D41</f>
        <v/>
      </c>
      <c r="E41" s="25">
        <f>'Historical Cash Flow'!E41</f>
        <v/>
      </c>
      <c r="F41" s="25">
        <f>'Historical Cash Flow'!F41</f>
        <v/>
      </c>
      <c r="G41" s="25">
        <f>'Historical Cash Flow'!G41</f>
        <v/>
      </c>
      <c r="H41" s="44" t="n">
        <v>0</v>
      </c>
      <c r="I41" s="44" t="n">
        <v>0</v>
      </c>
      <c r="J41" s="44" t="n">
        <v>0</v>
      </c>
      <c r="K41" s="44" t="n">
        <v>0</v>
      </c>
      <c r="L41" s="44" t="n">
        <v>0</v>
      </c>
    </row>
    <row r="42">
      <c r="B42" s="8" t="inlineStr">
        <is>
          <t>Payments for held-for-sale assets (ASSUMPTION: nil for FY2026E-FY2030E)</t>
        </is>
      </c>
      <c r="C42" s="25">
        <f>'Historical Cash Flow'!C42</f>
        <v/>
      </c>
      <c r="D42" s="25">
        <f>'Historical Cash Flow'!D42</f>
        <v/>
      </c>
      <c r="E42" s="25">
        <f>'Historical Cash Flow'!E42</f>
        <v/>
      </c>
      <c r="F42" s="25">
        <f>'Historical Cash Flow'!F42</f>
        <v/>
      </c>
      <c r="G42" s="25">
        <f>'Historical Cash Flow'!G42</f>
        <v/>
      </c>
      <c r="H42" s="44" t="n">
        <v>0</v>
      </c>
      <c r="I42" s="44" t="n">
        <v>0</v>
      </c>
      <c r="J42" s="44" t="n">
        <v>0</v>
      </c>
      <c r="K42" s="44" t="n">
        <v>0</v>
      </c>
      <c r="L42" s="44" t="n">
        <v>0</v>
      </c>
    </row>
    <row r="43">
      <c r="B43" s="8" t="inlineStr">
        <is>
          <t>Proceeds from venture distribution (ASSUMPTION: nil for FY2026E-FY2030E)</t>
        </is>
      </c>
      <c r="C43" s="25">
        <f>'Historical Cash Flow'!C43</f>
        <v/>
      </c>
      <c r="D43" s="25">
        <f>'Historical Cash Flow'!D43</f>
        <v/>
      </c>
      <c r="E43" s="25">
        <f>'Historical Cash Flow'!E43</f>
        <v/>
      </c>
      <c r="F43" s="25">
        <f>'Historical Cash Flow'!F43</f>
        <v/>
      </c>
      <c r="G43" s="25">
        <f>'Historical Cash Flow'!G43</f>
        <v/>
      </c>
      <c r="H43" s="44" t="n">
        <v>0</v>
      </c>
      <c r="I43" s="44" t="n">
        <v>0</v>
      </c>
      <c r="J43" s="44" t="n">
        <v>0</v>
      </c>
      <c r="K43" s="44" t="n">
        <v>0</v>
      </c>
      <c r="L43" s="44" t="n">
        <v>0</v>
      </c>
    </row>
    <row r="44">
      <c r="B44" s="8" t="inlineStr">
        <is>
          <t>Purchases of non-marketable equity investments</t>
        </is>
      </c>
      <c r="C44" s="25">
        <f>'Historical Cash Flow'!C44</f>
        <v/>
      </c>
      <c r="D44" s="25">
        <f>'Historical Cash Flow'!D44</f>
        <v/>
      </c>
      <c r="E44" s="25">
        <f>'Historical Cash Flow'!E44</f>
        <v/>
      </c>
      <c r="F44" s="25">
        <f>'Historical Cash Flow'!F44</f>
        <v/>
      </c>
      <c r="G44" s="25">
        <f>'Historical Cash Flow'!G44</f>
        <v/>
      </c>
      <c r="H44" s="8">
        <f>-H45</f>
        <v/>
      </c>
      <c r="I44" s="8">
        <f>-I45</f>
        <v/>
      </c>
      <c r="J44" s="8">
        <f>-J45</f>
        <v/>
      </c>
      <c r="K44" s="8">
        <f>-K45</f>
        <v/>
      </c>
      <c r="L44" s="8">
        <f>-L45</f>
        <v/>
      </c>
    </row>
    <row r="45" outlineLevel="1">
      <c r="B45" s="8" t="inlineStr">
        <is>
          <t>ASSUMPTION: purchases of non-marketable equity investments</t>
        </is>
      </c>
      <c r="H45" s="9" t="n">
        <v>3000</v>
      </c>
      <c r="I45" s="9" t="n">
        <v>1000</v>
      </c>
      <c r="J45" s="9" t="n">
        <v>1000</v>
      </c>
      <c r="K45" s="9" t="n">
        <v>1000</v>
      </c>
      <c r="L45" s="9" t="n">
        <v>1000</v>
      </c>
    </row>
    <row r="46">
      <c r="B46" s="8" t="inlineStr">
        <is>
          <t>Acquisitions of businesses and intangible assets</t>
        </is>
      </c>
      <c r="C46" s="25">
        <f>'Historical Cash Flow'!C46</f>
        <v/>
      </c>
      <c r="D46" s="25">
        <f>'Historical Cash Flow'!D46</f>
        <v/>
      </c>
      <c r="E46" s="25">
        <f>'Historical Cash Flow'!E46</f>
        <v/>
      </c>
      <c r="F46" s="25">
        <f>'Historical Cash Flow'!F46</f>
        <v/>
      </c>
      <c r="G46" s="25">
        <f>'Historical Cash Flow'!G46</f>
        <v/>
      </c>
      <c r="H46" s="8">
        <f>-H47</f>
        <v/>
      </c>
      <c r="I46" s="8">
        <f>-I47</f>
        <v/>
      </c>
      <c r="J46" s="8">
        <f>-J47</f>
        <v/>
      </c>
      <c r="K46" s="8">
        <f>-K47</f>
        <v/>
      </c>
      <c r="L46" s="8">
        <f>-L47</f>
        <v/>
      </c>
    </row>
    <row r="47" outlineLevel="1">
      <c r="B47" s="8" t="inlineStr">
        <is>
          <t>ASSUMPTION: acquisitions of businesses and intangible assets</t>
        </is>
      </c>
      <c r="H47" s="9" t="n">
        <v>700</v>
      </c>
      <c r="I47" s="9" t="n">
        <v>500</v>
      </c>
      <c r="J47" s="9" t="n">
        <v>500</v>
      </c>
      <c r="K47" s="9" t="n">
        <v>500</v>
      </c>
      <c r="L47" s="9" t="n">
        <v>500</v>
      </c>
    </row>
    <row r="48">
      <c r="B48" s="8" t="inlineStr">
        <is>
          <t>Other investing activities (includes proceeds from property and equipment)</t>
        </is>
      </c>
      <c r="C48" s="25">
        <f>'Historical Cash Flow'!C48</f>
        <v/>
      </c>
      <c r="D48" s="25">
        <f>'Historical Cash Flow'!D48</f>
        <v/>
      </c>
      <c r="E48" s="25">
        <f>'Historical Cash Flow'!E48</f>
        <v/>
      </c>
      <c r="F48" s="25">
        <f>'Historical Cash Flow'!F48</f>
        <v/>
      </c>
      <c r="G48" s="25">
        <f>'Historical Cash Flow'!G48</f>
        <v/>
      </c>
      <c r="H48" s="8">
        <f>H49</f>
        <v/>
      </c>
      <c r="I48" s="8">
        <f>I49</f>
        <v/>
      </c>
      <c r="J48" s="8">
        <f>J49</f>
        <v/>
      </c>
      <c r="K48" s="8">
        <f>K49</f>
        <v/>
      </c>
      <c r="L48" s="8">
        <f>L49</f>
        <v/>
      </c>
    </row>
    <row r="49" outlineLevel="1">
      <c r="B49" s="8" t="inlineStr">
        <is>
          <t>ASSUMPTION: other investing activities</t>
        </is>
      </c>
      <c r="H49" s="9" t="n">
        <v>0</v>
      </c>
      <c r="I49" s="9" t="n">
        <v>0</v>
      </c>
      <c r="J49" s="9" t="n">
        <v>0</v>
      </c>
      <c r="K49" s="9" t="n">
        <v>0</v>
      </c>
      <c r="L49" s="9" t="n">
        <v>0</v>
      </c>
    </row>
    <row r="50">
      <c r="B50" s="11" t="inlineStr">
        <is>
          <t>Net cash provided by (used in) investing activities</t>
        </is>
      </c>
      <c r="C50" s="38">
        <f>'Historical Cash Flow'!C50</f>
        <v/>
      </c>
      <c r="D50" s="38">
        <f>'Historical Cash Flow'!D50</f>
        <v/>
      </c>
      <c r="E50" s="38">
        <f>'Historical Cash Flow'!E50</f>
        <v/>
      </c>
      <c r="F50" s="38">
        <f>'Historical Cash Flow'!F50</f>
        <v/>
      </c>
      <c r="G50" s="38">
        <f>'Historical Cash Flow'!G50</f>
        <v/>
      </c>
      <c r="H50" s="48">
        <f>H39+H40+H41+H42+H43+H44+H46+H48</f>
        <v/>
      </c>
      <c r="I50" s="48">
        <f>I39+I40+I41+I42+I43+I44+I46+I48</f>
        <v/>
      </c>
      <c r="J50" s="48">
        <f>J39+J40+J41+J42+J43+J44+J46+J48</f>
        <v/>
      </c>
      <c r="K50" s="48">
        <f>K39+K40+K41+K42+K43+K44+K46+K48</f>
        <v/>
      </c>
      <c r="L50" s="48">
        <f>L39+L40+L41+L42+L43+L44+L46+L48</f>
        <v/>
      </c>
    </row>
    <row r="51" outlineLevel="1">
      <c r="B51" s="11" t="inlineStr">
        <is>
          <t>Memo: capital expenditures, including principal payments on finance leases</t>
        </is>
      </c>
      <c r="C51" s="38">
        <f>'Historical Cash Flow'!C51</f>
        <v/>
      </c>
      <c r="D51" s="38">
        <f>'Historical Cash Flow'!D51</f>
        <v/>
      </c>
      <c r="E51" s="38">
        <f>'Historical Cash Flow'!E51</f>
        <v/>
      </c>
      <c r="F51" s="38">
        <f>'Historical Cash Flow'!F51</f>
        <v/>
      </c>
      <c r="G51" s="38">
        <f>'Historical Cash Flow'!G51</f>
        <v/>
      </c>
      <c r="H51" s="48">
        <f>-H39-H62</f>
        <v/>
      </c>
      <c r="I51" s="48">
        <f>-I39-I62</f>
        <v/>
      </c>
      <c r="J51" s="48">
        <f>-J39-J62</f>
        <v/>
      </c>
      <c r="K51" s="48">
        <f>-K39-K62</f>
        <v/>
      </c>
      <c r="L51" s="48">
        <f>-L39-L62</f>
        <v/>
      </c>
    </row>
    <row r="52">
      <c r="B52" s="13" t="inlineStr">
        <is>
          <t>FREE CASH FLOW (operating cash flow less capital expenditures including finance-lease principal)</t>
        </is>
      </c>
      <c r="C52" s="37">
        <f>'Historical Cash Flow'!C52</f>
        <v/>
      </c>
      <c r="D52" s="37">
        <f>'Historical Cash Flow'!D52</f>
        <v/>
      </c>
      <c r="E52" s="37">
        <f>'Historical Cash Flow'!E52</f>
        <v/>
      </c>
      <c r="F52" s="37">
        <f>'Historical Cash Flow'!F52</f>
        <v/>
      </c>
      <c r="G52" s="37">
        <f>'Historical Cash Flow'!G52</f>
        <v/>
      </c>
      <c r="H52" s="42">
        <f>H35+H39+H62</f>
        <v/>
      </c>
      <c r="I52" s="42">
        <f>I35+I39+I62</f>
        <v/>
      </c>
      <c r="J52" s="42">
        <f>J35+J39+J62</f>
        <v/>
      </c>
      <c r="K52" s="42">
        <f>K35+K39+K62</f>
        <v/>
      </c>
      <c r="L52" s="42">
        <f>L35+L39+L62</f>
        <v/>
      </c>
    </row>
    <row r="53">
      <c r="B53" s="8" t="inlineStr">
        <is>
          <t>Free cash flow margin</t>
        </is>
      </c>
      <c r="C53" s="24">
        <f>'Historical Cash Flow'!C53</f>
        <v/>
      </c>
      <c r="D53" s="24">
        <f>'Historical Cash Flow'!D53</f>
        <v/>
      </c>
      <c r="E53" s="24">
        <f>'Historical Cash Flow'!E53</f>
        <v/>
      </c>
      <c r="F53" s="24">
        <f>'Historical Cash Flow'!F53</f>
        <v/>
      </c>
      <c r="G53" s="24">
        <f>'Historical Cash Flow'!G53</f>
        <v/>
      </c>
      <c r="H53" s="50">
        <f>H52/'Income Statement'!H10</f>
        <v/>
      </c>
      <c r="I53" s="50">
        <f>I52/'Income Statement'!I10</f>
        <v/>
      </c>
      <c r="J53" s="50">
        <f>J52/'Income Statement'!J10</f>
        <v/>
      </c>
      <c r="K53" s="50">
        <f>K52/'Income Statement'!K10</f>
        <v/>
      </c>
      <c r="L53" s="50">
        <f>L52/'Income Statement'!L10</f>
        <v/>
      </c>
    </row>
    <row r="54">
      <c r="B54" s="4" t="inlineStr">
        <is>
          <t>FINANCING ACTIVITIES</t>
        </is>
      </c>
      <c r="C54" s="5" t="n"/>
      <c r="D54" s="5" t="n"/>
      <c r="E54" s="5" t="n"/>
      <c r="F54" s="5" t="n"/>
      <c r="G54" s="5" t="n"/>
      <c r="H54" s="5" t="n"/>
      <c r="I54" s="5" t="n"/>
      <c r="J54" s="5" t="n"/>
      <c r="K54" s="5" t="n"/>
      <c r="L54" s="5" t="n"/>
    </row>
    <row r="55">
      <c r="B55" s="8" t="inlineStr">
        <is>
          <t>Proceeds from issuance of long-term debt, net</t>
        </is>
      </c>
      <c r="C55" s="25">
        <f>'Historical Cash Flow'!C55</f>
        <v/>
      </c>
      <c r="D55" s="25">
        <f>'Historical Cash Flow'!D55</f>
        <v/>
      </c>
      <c r="E55" s="25">
        <f>'Historical Cash Flow'!E55</f>
        <v/>
      </c>
      <c r="F55" s="25">
        <f>'Historical Cash Flow'!F55</f>
        <v/>
      </c>
      <c r="G55" s="25">
        <f>'Historical Cash Flow'!G55</f>
        <v/>
      </c>
      <c r="H55" s="24">
        <f>('Balance Sheet'!H46-'Balance Sheet'!G46)</f>
        <v/>
      </c>
      <c r="I55" s="24">
        <f>('Balance Sheet'!I46-'Balance Sheet'!H46)</f>
        <v/>
      </c>
      <c r="J55" s="24">
        <f>('Balance Sheet'!J46-'Balance Sheet'!I46)</f>
        <v/>
      </c>
      <c r="K55" s="24">
        <f>('Balance Sheet'!K46-'Balance Sheet'!J46)</f>
        <v/>
      </c>
      <c r="L55" s="24">
        <f>('Balance Sheet'!L46-'Balance Sheet'!K46)</f>
        <v/>
      </c>
    </row>
    <row r="56">
      <c r="B56" s="8" t="inlineStr">
        <is>
          <t>Repurchases of Class A common stock</t>
        </is>
      </c>
      <c r="C56" s="25">
        <f>'Historical Cash Flow'!C56</f>
        <v/>
      </c>
      <c r="D56" s="25">
        <f>'Historical Cash Flow'!D56</f>
        <v/>
      </c>
      <c r="E56" s="25">
        <f>'Historical Cash Flow'!E56</f>
        <v/>
      </c>
      <c r="F56" s="25">
        <f>'Historical Cash Flow'!F56</f>
        <v/>
      </c>
      <c r="G56" s="25">
        <f>'Historical Cash Flow'!G56</f>
        <v/>
      </c>
      <c r="H56" s="8">
        <f>-H57</f>
        <v/>
      </c>
      <c r="I56" s="8">
        <f>-I57</f>
        <v/>
      </c>
      <c r="J56" s="8">
        <f>-J57</f>
        <v/>
      </c>
      <c r="K56" s="8">
        <f>-K57</f>
        <v/>
      </c>
      <c r="L56" s="8">
        <f>-L57</f>
        <v/>
      </c>
    </row>
    <row r="57" outlineLevel="1">
      <c r="B57" s="8" t="inlineStr">
        <is>
          <t>ASSUMPTION: repurchases of Class A common stock (absolute amount)</t>
        </is>
      </c>
      <c r="H57" s="9" t="n">
        <v>0</v>
      </c>
      <c r="I57" s="9" t="n">
        <v>10000</v>
      </c>
      <c r="J57" s="9" t="n">
        <v>15000</v>
      </c>
      <c r="K57" s="9" t="n">
        <v>20000</v>
      </c>
      <c r="L57" s="9" t="n">
        <v>25000</v>
      </c>
      <c r="M57" s="10" t="inlineStr">
        <is>
          <t>No repurchases in 1H 2026; resumption assumed from FY2027E</t>
        </is>
      </c>
    </row>
    <row r="58">
      <c r="B58" s="8" t="inlineStr">
        <is>
          <t>Taxes paid related to net share settlement of equity awards</t>
        </is>
      </c>
      <c r="C58" s="25">
        <f>'Historical Cash Flow'!C58</f>
        <v/>
      </c>
      <c r="D58" s="25">
        <f>'Historical Cash Flow'!D58</f>
        <v/>
      </c>
      <c r="E58" s="25">
        <f>'Historical Cash Flow'!E58</f>
        <v/>
      </c>
      <c r="F58" s="25">
        <f>'Historical Cash Flow'!F58</f>
        <v/>
      </c>
      <c r="G58" s="25">
        <f>'Historical Cash Flow'!G58</f>
        <v/>
      </c>
      <c r="H58" s="8">
        <f>-H59</f>
        <v/>
      </c>
      <c r="I58" s="8">
        <f>-I59</f>
        <v/>
      </c>
      <c r="J58" s="8">
        <f>-J59</f>
        <v/>
      </c>
      <c r="K58" s="8">
        <f>-K59</f>
        <v/>
      </c>
      <c r="L58" s="8">
        <f>-L59</f>
        <v/>
      </c>
    </row>
    <row r="59" outlineLevel="1">
      <c r="B59" s="8" t="inlineStr">
        <is>
          <t>ASSUMPTION: taxes paid related to net share settlement (absolute amount)</t>
        </is>
      </c>
      <c r="H59" s="9" t="n">
        <v>18000</v>
      </c>
      <c r="I59" s="9" t="n">
        <v>19000</v>
      </c>
      <c r="J59" s="9" t="n">
        <v>20000</v>
      </c>
      <c r="K59" s="9" t="n">
        <v>21000</v>
      </c>
      <c r="L59" s="9" t="n">
        <v>22000</v>
      </c>
    </row>
    <row r="60">
      <c r="B60" s="8" t="inlineStr">
        <is>
          <t>Payments for dividends and dividend equivalents</t>
        </is>
      </c>
      <c r="C60" s="25">
        <f>'Historical Cash Flow'!C60</f>
        <v/>
      </c>
      <c r="D60" s="25">
        <f>'Historical Cash Flow'!D60</f>
        <v/>
      </c>
      <c r="E60" s="25">
        <f>'Historical Cash Flow'!E60</f>
        <v/>
      </c>
      <c r="F60" s="25">
        <f>'Historical Cash Flow'!F60</f>
        <v/>
      </c>
      <c r="G60" s="25">
        <f>'Historical Cash Flow'!G60</f>
        <v/>
      </c>
      <c r="H60" s="8">
        <f>-H61</f>
        <v/>
      </c>
      <c r="I60" s="8">
        <f>-I61</f>
        <v/>
      </c>
      <c r="J60" s="8">
        <f>-J61</f>
        <v/>
      </c>
      <c r="K60" s="8">
        <f>-K61</f>
        <v/>
      </c>
      <c r="L60" s="8">
        <f>-L61</f>
        <v/>
      </c>
    </row>
    <row r="61" outlineLevel="1">
      <c r="B61" s="8" t="inlineStr">
        <is>
          <t>ASSUMPTION: payments for dividends and dividend equivalents (absolute amount)</t>
        </is>
      </c>
      <c r="H61" s="9" t="n">
        <v>5600</v>
      </c>
      <c r="I61" s="9" t="n">
        <v>5880</v>
      </c>
      <c r="J61" s="9" t="n">
        <v>6174</v>
      </c>
      <c r="K61" s="9" t="n">
        <v>6483</v>
      </c>
      <c r="L61" s="9" t="n">
        <v>6807</v>
      </c>
      <c r="M61" s="10" t="inlineStr">
        <is>
          <t>FY2026E assumes four quarterly dividends of $0.525 per share</t>
        </is>
      </c>
    </row>
    <row r="62">
      <c r="B62" s="8" t="inlineStr">
        <is>
          <t>Principal payments on finance leases</t>
        </is>
      </c>
      <c r="C62" s="25">
        <f>'Historical Cash Flow'!C62</f>
        <v/>
      </c>
      <c r="D62" s="25">
        <f>'Historical Cash Flow'!D62</f>
        <v/>
      </c>
      <c r="E62" s="25">
        <f>'Historical Cash Flow'!E62</f>
        <v/>
      </c>
      <c r="F62" s="25">
        <f>'Historical Cash Flow'!F62</f>
        <v/>
      </c>
      <c r="G62" s="25">
        <f>'Historical Cash Flow'!G62</f>
        <v/>
      </c>
      <c r="H62" s="24">
        <f>-'Income Statement'!H10*H37*H38</f>
        <v/>
      </c>
      <c r="I62" s="24">
        <f>-'Income Statement'!I10*I37*I38</f>
        <v/>
      </c>
      <c r="J62" s="24">
        <f>-'Income Statement'!J10*J37*J38</f>
        <v/>
      </c>
      <c r="K62" s="24">
        <f>-'Income Statement'!K10*K37*K38</f>
        <v/>
      </c>
      <c r="L62" s="24">
        <f>-'Income Statement'!L10*L37*L38</f>
        <v/>
      </c>
    </row>
    <row r="63">
      <c r="B63" s="8" t="inlineStr">
        <is>
          <t>Other financing activities</t>
        </is>
      </c>
      <c r="C63" s="25">
        <f>'Historical Cash Flow'!C63</f>
        <v/>
      </c>
      <c r="D63" s="25">
        <f>'Historical Cash Flow'!D63</f>
        <v/>
      </c>
      <c r="E63" s="25">
        <f>'Historical Cash Flow'!E63</f>
        <v/>
      </c>
      <c r="F63" s="25">
        <f>'Historical Cash Flow'!F63</f>
        <v/>
      </c>
      <c r="G63" s="25">
        <f>'Historical Cash Flow'!G63</f>
        <v/>
      </c>
      <c r="H63" s="8">
        <f>H64</f>
        <v/>
      </c>
      <c r="I63" s="8">
        <f>I64</f>
        <v/>
      </c>
      <c r="J63" s="8">
        <f>J64</f>
        <v/>
      </c>
      <c r="K63" s="8">
        <f>K64</f>
        <v/>
      </c>
      <c r="L63" s="8">
        <f>L64</f>
        <v/>
      </c>
    </row>
    <row r="64" outlineLevel="1">
      <c r="B64" s="8" t="inlineStr">
        <is>
          <t>ASSUMPTION: other financing activities</t>
        </is>
      </c>
      <c r="H64" s="9" t="n">
        <v>0</v>
      </c>
      <c r="I64" s="9" t="n">
        <v>0</v>
      </c>
      <c r="J64" s="9" t="n">
        <v>0</v>
      </c>
      <c r="K64" s="9" t="n">
        <v>0</v>
      </c>
      <c r="L64" s="9" t="n">
        <v>0</v>
      </c>
    </row>
    <row r="65">
      <c r="B65" s="11" t="inlineStr">
        <is>
          <t>Net cash provided by (used in) financing activities</t>
        </is>
      </c>
      <c r="C65" s="38">
        <f>'Historical Cash Flow'!C65</f>
        <v/>
      </c>
      <c r="D65" s="38">
        <f>'Historical Cash Flow'!D65</f>
        <v/>
      </c>
      <c r="E65" s="38">
        <f>'Historical Cash Flow'!E65</f>
        <v/>
      </c>
      <c r="F65" s="38">
        <f>'Historical Cash Flow'!F65</f>
        <v/>
      </c>
      <c r="G65" s="38">
        <f>'Historical Cash Flow'!G65</f>
        <v/>
      </c>
      <c r="H65" s="48">
        <f>H55+H56+H58+H60+H62+H63</f>
        <v/>
      </c>
      <c r="I65" s="48">
        <f>I55+I56+I58+I60+I62+I63</f>
        <v/>
      </c>
      <c r="J65" s="48">
        <f>J55+J56+J58+J60+J62+J63</f>
        <v/>
      </c>
      <c r="K65" s="48">
        <f>K55+K56+K58+K60+K62+K63</f>
        <v/>
      </c>
      <c r="L65" s="48">
        <f>L55+L56+L58+L60+L62+L63</f>
        <v/>
      </c>
    </row>
    <row r="66">
      <c r="B66" s="4" t="inlineStr">
        <is>
          <t>RECONCILIATION TO THE BALANCE SHEET</t>
        </is>
      </c>
      <c r="C66" s="5" t="n"/>
      <c r="D66" s="5" t="n"/>
      <c r="E66" s="5" t="n"/>
      <c r="F66" s="5" t="n"/>
      <c r="G66" s="5" t="n"/>
      <c r="H66" s="5" t="n"/>
      <c r="I66" s="5" t="n"/>
      <c r="J66" s="5" t="n"/>
      <c r="K66" s="5" t="n"/>
      <c r="L66" s="5" t="n"/>
    </row>
    <row r="67" outlineLevel="1">
      <c r="B67" s="8" t="inlineStr">
        <is>
          <t>Memo: total liabilities plus total equity less non-cash assets</t>
        </is>
      </c>
      <c r="C67" s="24">
        <f>'Historical Cash Flow'!C67</f>
        <v/>
      </c>
      <c r="D67" s="24">
        <f>'Historical Cash Flow'!D67</f>
        <v/>
      </c>
      <c r="E67" s="24">
        <f>'Historical Cash Flow'!E67</f>
        <v/>
      </c>
      <c r="F67" s="24">
        <f>'Historical Cash Flow'!F67</f>
        <v/>
      </c>
      <c r="G67" s="24">
        <f>'Historical Cash Flow'!G67</f>
        <v/>
      </c>
      <c r="H67" s="24">
        <f>'Balance Sheet'!H49+'Balance Sheet'!H55-('Balance Sheet'!H16+'Balance Sheet'!H18+'Balance Sheet'!H21+'Balance Sheet'!H28+'Balance Sheet'!H29+'Balance Sheet'!H31+'Balance Sheet'!H32)</f>
        <v/>
      </c>
      <c r="I67" s="24">
        <f>'Balance Sheet'!I49+'Balance Sheet'!I55-('Balance Sheet'!I16+'Balance Sheet'!I18+'Balance Sheet'!I21+'Balance Sheet'!I28+'Balance Sheet'!I29+'Balance Sheet'!I31+'Balance Sheet'!I32)</f>
        <v/>
      </c>
      <c r="J67" s="24">
        <f>'Balance Sheet'!J49+'Balance Sheet'!J55-('Balance Sheet'!J16+'Balance Sheet'!J18+'Balance Sheet'!J21+'Balance Sheet'!J28+'Balance Sheet'!J29+'Balance Sheet'!J31+'Balance Sheet'!J32)</f>
        <v/>
      </c>
      <c r="K67" s="24">
        <f>'Balance Sheet'!K49+'Balance Sheet'!K55-('Balance Sheet'!K16+'Balance Sheet'!K18+'Balance Sheet'!K21+'Balance Sheet'!K28+'Balance Sheet'!K29+'Balance Sheet'!K31+'Balance Sheet'!K32)</f>
        <v/>
      </c>
      <c r="L67" s="24">
        <f>'Balance Sheet'!L49+'Balance Sheet'!L55-('Balance Sheet'!L16+'Balance Sheet'!L18+'Balance Sheet'!L21+'Balance Sheet'!L28+'Balance Sheet'!L29+'Balance Sheet'!L31+'Balance Sheet'!L32)</f>
        <v/>
      </c>
    </row>
    <row r="68" outlineLevel="1">
      <c r="B68" s="11" t="inlineStr">
        <is>
          <t>Memo: change in the above (equals the change in cash plus marketable securities)</t>
        </is>
      </c>
      <c r="C68" s="38">
        <f>'Historical Cash Flow'!C68</f>
        <v/>
      </c>
      <c r="D68" s="38">
        <f>'Historical Cash Flow'!D68</f>
        <v/>
      </c>
      <c r="E68" s="38">
        <f>'Historical Cash Flow'!E68</f>
        <v/>
      </c>
      <c r="F68" s="38">
        <f>'Historical Cash Flow'!F68</f>
        <v/>
      </c>
      <c r="G68" s="38">
        <f>'Historical Cash Flow'!G68</f>
        <v/>
      </c>
      <c r="H68" s="48">
        <f>H67-G67</f>
        <v/>
      </c>
      <c r="I68" s="48">
        <f>I67-H67</f>
        <v/>
      </c>
      <c r="J68" s="48">
        <f>J67-I67</f>
        <v/>
      </c>
      <c r="K68" s="48">
        <f>K67-J67</f>
        <v/>
      </c>
      <c r="L68" s="48">
        <f>L67-K67</f>
        <v/>
      </c>
    </row>
    <row r="69">
      <c r="B69" s="8" t="inlineStr">
        <is>
          <t>Non-cash and other balance-sheet movements (reconciling item)</t>
        </is>
      </c>
      <c r="C69" s="24">
        <f>'Historical Cash Flow'!C69</f>
        <v/>
      </c>
      <c r="D69" s="24">
        <f>'Historical Cash Flow'!D69</f>
        <v/>
      </c>
      <c r="E69" s="24">
        <f>'Historical Cash Flow'!E69</f>
        <v/>
      </c>
      <c r="F69" s="24">
        <f>'Historical Cash Flow'!F69</f>
        <v/>
      </c>
      <c r="G69" s="24">
        <f>'Historical Cash Flow'!G69</f>
        <v/>
      </c>
      <c r="H69" s="24">
        <f>H68-(H35+H50+H65)-(H70)-(('Balance Sheet'!H15-'Balance Sheet'!G15))</f>
        <v/>
      </c>
      <c r="I69" s="24">
        <f>I68-(I35+I50+I65)-(I70)-(('Balance Sheet'!I15-'Balance Sheet'!H15))</f>
        <v/>
      </c>
      <c r="J69" s="24">
        <f>J68-(J35+J50+J65)-(J70)-(('Balance Sheet'!J15-'Balance Sheet'!I15))</f>
        <v/>
      </c>
      <c r="K69" s="24">
        <f>K68-(K35+K50+K65)-(K70)-(('Balance Sheet'!K15-'Balance Sheet'!J15))</f>
        <v/>
      </c>
      <c r="L69" s="24">
        <f>L68-(L35+L50+L65)-(L70)-(('Balance Sheet'!L15-'Balance Sheet'!K15))</f>
        <v/>
      </c>
    </row>
    <row r="70">
      <c r="B70" s="8" t="inlineStr">
        <is>
          <t>Effect of exchange rate changes on cash, cash equivalents and restricted cash</t>
        </is>
      </c>
      <c r="C70" s="25">
        <f>'Historical Cash Flow'!C70</f>
        <v/>
      </c>
      <c r="D70" s="25">
        <f>'Historical Cash Flow'!D70</f>
        <v/>
      </c>
      <c r="E70" s="25">
        <f>'Historical Cash Flow'!E70</f>
        <v/>
      </c>
      <c r="F70" s="25">
        <f>'Historical Cash Flow'!F70</f>
        <v/>
      </c>
      <c r="G70" s="25">
        <f>'Historical Cash Flow'!G70</f>
        <v/>
      </c>
      <c r="H70" s="8">
        <f>H71</f>
        <v/>
      </c>
      <c r="I70" s="8">
        <f>I71</f>
        <v/>
      </c>
      <c r="J70" s="8">
        <f>J71</f>
        <v/>
      </c>
      <c r="K70" s="8">
        <f>K71</f>
        <v/>
      </c>
      <c r="L70" s="8">
        <f>L71</f>
        <v/>
      </c>
    </row>
    <row r="71" outlineLevel="1">
      <c r="B71" s="8" t="inlineStr">
        <is>
          <t>ASSUMPTION: effect of exchange rate changes</t>
        </is>
      </c>
      <c r="H71" s="9" t="n">
        <v>0</v>
      </c>
      <c r="I71" s="9" t="n">
        <v>0</v>
      </c>
      <c r="J71" s="9" t="n">
        <v>0</v>
      </c>
      <c r="K71" s="9" t="n">
        <v>0</v>
      </c>
      <c r="L71" s="9" t="n">
        <v>0</v>
      </c>
    </row>
    <row r="72">
      <c r="B72" s="13" t="inlineStr">
        <is>
          <t>Net increase (decrease) in cash and cash equivalents</t>
        </is>
      </c>
      <c r="C72" s="37">
        <f>'Historical Cash Flow'!C72</f>
        <v/>
      </c>
      <c r="D72" s="37">
        <f>'Historical Cash Flow'!D72</f>
        <v/>
      </c>
      <c r="E72" s="37">
        <f>'Historical Cash Flow'!E72</f>
        <v/>
      </c>
      <c r="F72" s="37">
        <f>'Historical Cash Flow'!F72</f>
        <v/>
      </c>
      <c r="G72" s="37">
        <f>'Historical Cash Flow'!G72</f>
        <v/>
      </c>
      <c r="H72" s="42">
        <f>H35+H50+H65+H70+H69</f>
        <v/>
      </c>
      <c r="I72" s="42">
        <f>I35+I50+I65+I70+I69</f>
        <v/>
      </c>
      <c r="J72" s="42">
        <f>J35+J50+J65+J70+J69</f>
        <v/>
      </c>
      <c r="K72" s="42">
        <f>K35+K50+K65+K70+K69</f>
        <v/>
      </c>
      <c r="L72" s="42">
        <f>L35+L50+L65+L70+L69</f>
        <v/>
      </c>
    </row>
    <row r="73">
      <c r="B73" s="8" t="inlineStr">
        <is>
          <t>Cash and cash equivalents at beginning of period</t>
        </is>
      </c>
      <c r="C73" s="24">
        <f>'Historical Cash Flow'!C73</f>
        <v/>
      </c>
      <c r="D73" s="24">
        <f>'Historical Cash Flow'!D73</f>
        <v/>
      </c>
      <c r="E73" s="24">
        <f>'Historical Cash Flow'!E73</f>
        <v/>
      </c>
      <c r="F73" s="24">
        <f>'Historical Cash Flow'!F73</f>
        <v/>
      </c>
      <c r="G73" s="24">
        <f>'Historical Cash Flow'!G73</f>
        <v/>
      </c>
      <c r="H73" s="24">
        <f>'Balance Sheet'!G14</f>
        <v/>
      </c>
      <c r="I73" s="24">
        <f>'Balance Sheet'!H14</f>
        <v/>
      </c>
      <c r="J73" s="24">
        <f>'Balance Sheet'!I14</f>
        <v/>
      </c>
      <c r="K73" s="24">
        <f>'Balance Sheet'!J14</f>
        <v/>
      </c>
      <c r="L73" s="24">
        <f>'Balance Sheet'!K14</f>
        <v/>
      </c>
    </row>
    <row r="74">
      <c r="B74" s="11" t="inlineStr">
        <is>
          <t>Cash and cash equivalents at end of period</t>
        </is>
      </c>
      <c r="C74" s="38">
        <f>'Historical Cash Flow'!C74</f>
        <v/>
      </c>
      <c r="D74" s="38">
        <f>'Historical Cash Flow'!D74</f>
        <v/>
      </c>
      <c r="E74" s="38">
        <f>'Historical Cash Flow'!E74</f>
        <v/>
      </c>
      <c r="F74" s="38">
        <f>'Historical Cash Flow'!F74</f>
        <v/>
      </c>
      <c r="G74" s="38">
        <f>'Historical Cash Flow'!G74</f>
        <v/>
      </c>
      <c r="H74" s="48">
        <f>H73+H72</f>
        <v/>
      </c>
      <c r="I74" s="48">
        <f>I73+I72</f>
        <v/>
      </c>
      <c r="J74" s="48">
        <f>J73+J72</f>
        <v/>
      </c>
      <c r="K74" s="48">
        <f>K73+K72</f>
        <v/>
      </c>
      <c r="L74" s="48">
        <f>L73+L72</f>
        <v/>
      </c>
    </row>
    <row r="75">
      <c r="B75" s="8" t="inlineStr">
        <is>
          <t>CHECK: net change in cash less change in balance-sheet cash (must equal zero)</t>
        </is>
      </c>
      <c r="C75" s="24">
        <f>C72-('Balance Sheet'!C14-C9)</f>
        <v/>
      </c>
      <c r="D75" s="24">
        <f>D72-('Balance Sheet'!D14-'Balance Sheet'!C14)</f>
        <v/>
      </c>
      <c r="E75" s="24">
        <f>E72-('Balance Sheet'!E14-'Balance Sheet'!D14)</f>
        <v/>
      </c>
      <c r="F75" s="24">
        <f>F72-('Balance Sheet'!F14-'Balance Sheet'!E14)</f>
        <v/>
      </c>
      <c r="G75" s="24">
        <f>G72-('Balance Sheet'!G14-'Balance Sheet'!F14)</f>
        <v/>
      </c>
      <c r="H75" s="24">
        <f>H72-('Balance Sheet'!H14-'Balance Sheet'!G14)</f>
        <v/>
      </c>
      <c r="I75" s="24">
        <f>I72-('Balance Sheet'!I14-'Balance Sheet'!H14)</f>
        <v/>
      </c>
      <c r="J75" s="24">
        <f>J72-('Balance Sheet'!J14-'Balance Sheet'!I14)</f>
        <v/>
      </c>
      <c r="K75" s="24">
        <f>K72-('Balance Sheet'!K14-'Balance Sheet'!J14)</f>
        <v/>
      </c>
      <c r="L75" s="24">
        <f>L72-('Balance Sheet'!L14-'Balance Sheet'!K14)</f>
        <v/>
      </c>
    </row>
    <row r="76">
      <c r="B76" s="8" t="inlineStr">
        <is>
          <t>CHECK: model operating cash flow less reported, FY2021A-FY2025A (must equal zero)</t>
        </is>
      </c>
      <c r="C76" s="8">
        <f>C35-C6</f>
        <v/>
      </c>
      <c r="D76" s="8">
        <f>D35-D6</f>
        <v/>
      </c>
      <c r="E76" s="8">
        <f>E35-E6</f>
        <v/>
      </c>
      <c r="F76" s="8">
        <f>F35-F6</f>
        <v/>
      </c>
      <c r="G76" s="8">
        <f>G35-G6</f>
        <v/>
      </c>
    </row>
    <row r="77">
      <c r="B77" s="8" t="inlineStr">
        <is>
          <t>CHECK: model investing cash flow less reported, FY2021A-FY2025A (must equal zero)</t>
        </is>
      </c>
      <c r="C77" s="8">
        <f>C50-C7</f>
        <v/>
      </c>
      <c r="D77" s="8">
        <f>D50-D7</f>
        <v/>
      </c>
      <c r="E77" s="8">
        <f>E50-E7</f>
        <v/>
      </c>
      <c r="F77" s="8">
        <f>F50-F7</f>
        <v/>
      </c>
      <c r="G77" s="8">
        <f>G50-G7</f>
        <v/>
      </c>
    </row>
    <row r="78">
      <c r="B78" s="8" t="inlineStr">
        <is>
          <t>CHECK: model financing cash flow less reported, FY2021A-FY2025A (must equal zero)</t>
        </is>
      </c>
      <c r="C78" s="8">
        <f>C65-C8</f>
        <v/>
      </c>
      <c r="D78" s="8">
        <f>D65-D8</f>
        <v/>
      </c>
      <c r="E78" s="8">
        <f>E65-E8</f>
        <v/>
      </c>
      <c r="F78" s="8">
        <f>F65-F8</f>
        <v/>
      </c>
      <c r="G78" s="8">
        <f>G65-G8</f>
        <v/>
      </c>
    </row>
    <row r="79">
      <c r="B79" s="10" t="inlineStr">
        <is>
          <t>Reconciling item: the statement is derived from the balance sheet and income statement. One line captures non-cash and other balance-sheet movements (property and equipment accrued in payables rather than paid in cash, lease additions, equity items and similar) so the statement ties exactly to the balance sheet; it is disclosed rather than buried in another line.</t>
        </is>
      </c>
    </row>
  </sheetData>
  <pageMargins left="0.75" right="0.75" top="1" bottom="1" header="0.5" footer="0.5"/>
</worksheet>
</file>

<file path=xl/worksheets/sheet4.xml><?xml version="1.0" encoding="utf-8"?>
<worksheet xmlns="http://schemas.openxmlformats.org/spreadsheetml/2006/main">
  <sheetPr>
    <tabColor rgb="00548235"/>
    <outlinePr summaryBelow="0" summaryRight="1"/>
    <pageSetUpPr/>
  </sheetPr>
  <dimension ref="B2:M62"/>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46" customWidth="1" min="13" max="13"/>
  </cols>
  <sheetData>
    <row r="2" ht="20" customHeight="1">
      <c r="B2" s="1" t="inlineStr">
        <is>
          <t>META PLATFORMS, INC. - CONSOLIDATED BALANCE SHEET (PROJECTED)</t>
        </is>
      </c>
      <c r="C2" s="2" t="n"/>
      <c r="D2" s="2" t="n"/>
      <c r="E2" s="2" t="n"/>
      <c r="F2" s="2" t="n"/>
      <c r="G2" s="2" t="n"/>
      <c r="H2" s="2" t="n"/>
      <c r="I2" s="2" t="n"/>
      <c r="J2" s="2" t="n"/>
      <c r="K2" s="2" t="n"/>
      <c r="L2" s="2" t="n"/>
    </row>
    <row r="3">
      <c r="B3" s="3" t="inlineStr">
        <is>
          <t>US$ in millions.  FY2021A-FY2025A are links to the Historical Balance Sheet tab, which holds the figures as reported in SEC filings; FY2026E-FY2030E are Analyst Report estimates.</t>
        </is>
      </c>
    </row>
    <row r="4">
      <c r="B4" s="3" t="inlineStr">
        <is>
          <t>Colour key: BLUE = hard-coded input (reported figure or analyst assumption)   BLACK = calculated   GREEN = link to another sheet</t>
        </is>
      </c>
    </row>
    <row r="5">
      <c r="B5" s="4" t="inlineStr">
        <is>
          <t>MEMO - REPORTED HISTORICAL TOTALS (USED FOR CHECK ROWS)</t>
        </is>
      </c>
      <c r="C5" s="5" t="n"/>
      <c r="D5" s="5" t="n"/>
      <c r="E5" s="5" t="n"/>
      <c r="F5" s="5" t="n"/>
      <c r="G5" s="5" t="n"/>
      <c r="H5" s="5" t="n"/>
      <c r="I5" s="5" t="n"/>
      <c r="J5" s="5" t="n"/>
      <c r="K5" s="5" t="n"/>
      <c r="L5" s="5" t="n"/>
    </row>
    <row r="6">
      <c r="B6" s="8" t="inlineStr">
        <is>
          <t>Reported total current assets</t>
        </is>
      </c>
      <c r="C6" s="9" t="n">
        <v>66666</v>
      </c>
      <c r="D6" s="9" t="n">
        <v>59549</v>
      </c>
      <c r="E6" s="9" t="n">
        <v>85365</v>
      </c>
      <c r="F6" s="9" t="n">
        <v>100045</v>
      </c>
      <c r="G6" s="9" t="n">
        <v>108722</v>
      </c>
    </row>
    <row r="7">
      <c r="B7" s="8" t="inlineStr">
        <is>
          <t>Reported total assets</t>
        </is>
      </c>
      <c r="C7" s="9" t="n">
        <v>165987</v>
      </c>
      <c r="D7" s="9" t="n">
        <v>185727</v>
      </c>
      <c r="E7" s="9" t="n">
        <v>229623</v>
      </c>
      <c r="F7" s="9" t="n">
        <v>276054</v>
      </c>
      <c r="G7" s="9" t="n">
        <v>366021</v>
      </c>
    </row>
    <row r="8">
      <c r="B8" s="8" t="inlineStr">
        <is>
          <t>Reported total liabilities and stockholders equity</t>
        </is>
      </c>
      <c r="C8" s="9" t="n">
        <v>165987</v>
      </c>
      <c r="D8" s="9" t="n">
        <v>185727</v>
      </c>
      <c r="E8" s="9" t="n">
        <v>229623</v>
      </c>
      <c r="F8" s="9" t="n">
        <v>276054</v>
      </c>
      <c r="G8" s="9" t="n">
        <v>366021</v>
      </c>
    </row>
    <row r="9">
      <c r="B9" s="8" t="inlineStr">
        <is>
          <t>Reported cash and cash equivalents</t>
        </is>
      </c>
      <c r="C9" s="9" t="n">
        <v>16601</v>
      </c>
      <c r="D9" s="9" t="n">
        <v>14681</v>
      </c>
      <c r="E9" s="9" t="n">
        <v>41862</v>
      </c>
      <c r="F9" s="9" t="n">
        <v>43889</v>
      </c>
      <c r="G9" s="9" t="n">
        <v>35873</v>
      </c>
    </row>
    <row r="10">
      <c r="B10" s="8" t="inlineStr">
        <is>
          <t>Reported marketable securities</t>
        </is>
      </c>
      <c r="C10" s="9" t="n">
        <v>31397</v>
      </c>
      <c r="D10" s="9" t="n">
        <v>26057</v>
      </c>
      <c r="E10" s="9" t="n">
        <v>23541</v>
      </c>
      <c r="F10" s="9" t="n">
        <v>33926</v>
      </c>
      <c r="G10" s="9" t="n">
        <v>45719</v>
      </c>
    </row>
    <row r="12">
      <c r="B12" s="17" t="inlineStr">
        <is>
          <t>US$ in millions</t>
        </is>
      </c>
      <c r="C12" s="7" t="inlineStr">
        <is>
          <t>2021A</t>
        </is>
      </c>
      <c r="D12" s="7" t="inlineStr">
        <is>
          <t>2022A</t>
        </is>
      </c>
      <c r="E12" s="7" t="inlineStr">
        <is>
          <t>2023A</t>
        </is>
      </c>
      <c r="F12" s="7" t="inlineStr">
        <is>
          <t>2024A</t>
        </is>
      </c>
      <c r="G12" s="7" t="inlineStr">
        <is>
          <t>2025A</t>
        </is>
      </c>
      <c r="H12" s="7" t="inlineStr">
        <is>
          <t>2026E</t>
        </is>
      </c>
      <c r="I12" s="7" t="inlineStr">
        <is>
          <t>2027E</t>
        </is>
      </c>
      <c r="J12" s="7" t="inlineStr">
        <is>
          <t>2028E</t>
        </is>
      </c>
      <c r="K12" s="7" t="inlineStr">
        <is>
          <t>2029E</t>
        </is>
      </c>
      <c r="L12" s="7" t="inlineStr">
        <is>
          <t>2030E</t>
        </is>
      </c>
    </row>
    <row r="13">
      <c r="B13" s="4" t="inlineStr">
        <is>
          <t>ASSETS</t>
        </is>
      </c>
      <c r="C13" s="5" t="n"/>
      <c r="D13" s="5" t="n"/>
      <c r="E13" s="5" t="n"/>
      <c r="F13" s="5" t="n"/>
      <c r="G13" s="5" t="n"/>
      <c r="H13" s="5" t="n"/>
      <c r="I13" s="5" t="n"/>
      <c r="J13" s="5" t="n"/>
      <c r="K13" s="5" t="n"/>
      <c r="L13" s="5" t="n"/>
    </row>
    <row r="14">
      <c r="B14" s="8" t="inlineStr">
        <is>
          <t>Cash and cash equivalents</t>
        </is>
      </c>
      <c r="C14" s="25">
        <f>'Historical Balance Sheet'!C14</f>
        <v/>
      </c>
      <c r="D14" s="25">
        <f>'Historical Balance Sheet'!D14</f>
        <v/>
      </c>
      <c r="E14" s="25">
        <f>'Historical Balance Sheet'!E14</f>
        <v/>
      </c>
      <c r="F14" s="25">
        <f>'Historical Balance Sheet'!F14</f>
        <v/>
      </c>
      <c r="G14" s="25">
        <f>'Historical Balance Sheet'!G14</f>
        <v/>
      </c>
      <c r="H14" s="25">
        <f>'Cash Flow Statement'!H74</f>
        <v/>
      </c>
      <c r="I14" s="25">
        <f>'Cash Flow Statement'!I74</f>
        <v/>
      </c>
      <c r="J14" s="25">
        <f>'Cash Flow Statement'!J74</f>
        <v/>
      </c>
      <c r="K14" s="25">
        <f>'Cash Flow Statement'!K74</f>
        <v/>
      </c>
      <c r="L14" s="25">
        <f>'Cash Flow Statement'!L74</f>
        <v/>
      </c>
    </row>
    <row r="15">
      <c r="B15" s="8" t="inlineStr">
        <is>
          <t>Marketable securities - ASSUMPTION for projections</t>
        </is>
      </c>
      <c r="C15" s="25">
        <f>'Historical Balance Sheet'!C15</f>
        <v/>
      </c>
      <c r="D15" s="25">
        <f>'Historical Balance Sheet'!D15</f>
        <v/>
      </c>
      <c r="E15" s="25">
        <f>'Historical Balance Sheet'!E15</f>
        <v/>
      </c>
      <c r="F15" s="25">
        <f>'Historical Balance Sheet'!F15</f>
        <v/>
      </c>
      <c r="G15" s="25">
        <f>'Historical Balance Sheet'!G15</f>
        <v/>
      </c>
      <c r="H15" s="9" t="n">
        <v>50000</v>
      </c>
      <c r="I15" s="9" t="n">
        <v>55000</v>
      </c>
      <c r="J15" s="9" t="n">
        <v>60000</v>
      </c>
      <c r="K15" s="9" t="n">
        <v>65000</v>
      </c>
      <c r="L15" s="9" t="n">
        <v>70000</v>
      </c>
      <c r="M15" s="10" t="inlineStr">
        <is>
          <t>Projected balance assumed; the model invests surplus cash in marketable securities rather than leaving it idle</t>
        </is>
      </c>
    </row>
    <row r="16">
      <c r="B16" s="8" t="inlineStr">
        <is>
          <t>Accounts receivable, net</t>
        </is>
      </c>
      <c r="C16" s="25">
        <f>'Historical Balance Sheet'!C16</f>
        <v/>
      </c>
      <c r="D16" s="25">
        <f>'Historical Balance Sheet'!D16</f>
        <v/>
      </c>
      <c r="E16" s="25">
        <f>'Historical Balance Sheet'!E16</f>
        <v/>
      </c>
      <c r="F16" s="25">
        <f>'Historical Balance Sheet'!F16</f>
        <v/>
      </c>
      <c r="G16" s="25">
        <f>'Historical Balance Sheet'!G16</f>
        <v/>
      </c>
      <c r="H16" s="24">
        <f>'Income Statement'!H10*H17/365</f>
        <v/>
      </c>
      <c r="I16" s="24">
        <f>'Income Statement'!I10*I17/365</f>
        <v/>
      </c>
      <c r="J16" s="24">
        <f>'Income Statement'!J10*J17/365</f>
        <v/>
      </c>
      <c r="K16" s="24">
        <f>'Income Statement'!K10*K17/365</f>
        <v/>
      </c>
      <c r="L16" s="24">
        <f>'Income Statement'!L10*L17/365</f>
        <v/>
      </c>
    </row>
    <row r="17" outlineLevel="1">
      <c r="B17" s="8" t="inlineStr">
        <is>
          <t>ASSUMPTION: days sales outstanding</t>
        </is>
      </c>
      <c r="C17" s="24">
        <f>'Historical Balance Sheet'!C17</f>
        <v/>
      </c>
      <c r="D17" s="24">
        <f>'Historical Balance Sheet'!D17</f>
        <v/>
      </c>
      <c r="E17" s="24">
        <f>'Historical Balance Sheet'!E17</f>
        <v/>
      </c>
      <c r="F17" s="24">
        <f>'Historical Balance Sheet'!F17</f>
        <v/>
      </c>
      <c r="G17" s="24">
        <f>'Historical Balance Sheet'!G17</f>
        <v/>
      </c>
      <c r="H17" s="22" t="n">
        <v>34</v>
      </c>
      <c r="I17" s="22" t="n">
        <v>34</v>
      </c>
      <c r="J17" s="22" t="n">
        <v>34</v>
      </c>
      <c r="K17" s="22" t="n">
        <v>34</v>
      </c>
      <c r="L17" s="22" t="n">
        <v>34</v>
      </c>
      <c r="M17" s="10" t="inlineStr">
        <is>
          <t>FY2025A 35.9 days; 1H 2026 annualised 33.9 days</t>
        </is>
      </c>
    </row>
    <row r="18">
      <c r="B18" s="8" t="inlineStr">
        <is>
          <t>Prepaid expenses and other current assets</t>
        </is>
      </c>
      <c r="C18" s="25">
        <f>'Historical Balance Sheet'!C18</f>
        <v/>
      </c>
      <c r="D18" s="25">
        <f>'Historical Balance Sheet'!D18</f>
        <v/>
      </c>
      <c r="E18" s="25">
        <f>'Historical Balance Sheet'!E18</f>
        <v/>
      </c>
      <c r="F18" s="25">
        <f>'Historical Balance Sheet'!F18</f>
        <v/>
      </c>
      <c r="G18" s="25">
        <f>'Historical Balance Sheet'!G18</f>
        <v/>
      </c>
      <c r="H18" s="24">
        <f>'Income Statement'!H10*H19</f>
        <v/>
      </c>
      <c r="I18" s="24">
        <f>'Income Statement'!I10*I19</f>
        <v/>
      </c>
      <c r="J18" s="24">
        <f>'Income Statement'!J10*J19</f>
        <v/>
      </c>
      <c r="K18" s="24">
        <f>'Income Statement'!K10*K19</f>
        <v/>
      </c>
      <c r="L18" s="24">
        <f>'Income Statement'!L10*L19</f>
        <v/>
      </c>
    </row>
    <row r="19" outlineLevel="1">
      <c r="B19" s="8" t="inlineStr">
        <is>
          <t>ASSUMPTION: prepaid expenses and other current assets - % of revenue</t>
        </is>
      </c>
      <c r="H19" s="12" t="n">
        <v>0.05</v>
      </c>
      <c r="I19" s="12" t="n">
        <v>0.05</v>
      </c>
      <c r="J19" s="12" t="n">
        <v>0.048</v>
      </c>
      <c r="K19" s="12" t="n">
        <v>0.046</v>
      </c>
      <c r="L19" s="12" t="n">
        <v>0.045</v>
      </c>
    </row>
    <row r="20">
      <c r="B20" s="11" t="inlineStr">
        <is>
          <t>Total current assets</t>
        </is>
      </c>
      <c r="C20" s="38">
        <f>'Historical Balance Sheet'!C20</f>
        <v/>
      </c>
      <c r="D20" s="38">
        <f>'Historical Balance Sheet'!D20</f>
        <v/>
      </c>
      <c r="E20" s="38">
        <f>'Historical Balance Sheet'!E20</f>
        <v/>
      </c>
      <c r="F20" s="38">
        <f>'Historical Balance Sheet'!F20</f>
        <v/>
      </c>
      <c r="G20" s="38">
        <f>'Historical Balance Sheet'!G20</f>
        <v/>
      </c>
      <c r="H20" s="48">
        <f>H14+H15+H16+H18</f>
        <v/>
      </c>
      <c r="I20" s="48">
        <f>I14+I15+I16+I18</f>
        <v/>
      </c>
      <c r="J20" s="48">
        <f>J14+J15+J16+J18</f>
        <v/>
      </c>
      <c r="K20" s="48">
        <f>K14+K15+K16+K18</f>
        <v/>
      </c>
      <c r="L20" s="48">
        <f>L14+L15+L16+L18</f>
        <v/>
      </c>
    </row>
    <row r="21">
      <c r="B21" s="8" t="inlineStr">
        <is>
          <t>Non-marketable equity investments - ASSUMPTION for projections</t>
        </is>
      </c>
      <c r="C21" s="25">
        <f>'Historical Balance Sheet'!C21</f>
        <v/>
      </c>
      <c r="D21" s="25">
        <f>'Historical Balance Sheet'!D21</f>
        <v/>
      </c>
      <c r="E21" s="25">
        <f>'Historical Balance Sheet'!E21</f>
        <v/>
      </c>
      <c r="F21" s="25">
        <f>'Historical Balance Sheet'!F21</f>
        <v/>
      </c>
      <c r="G21" s="25">
        <f>'Historical Balance Sheet'!G21</f>
        <v/>
      </c>
      <c r="H21" s="9" t="n">
        <v>31000</v>
      </c>
      <c r="I21" s="9" t="n">
        <v>32000</v>
      </c>
      <c r="J21" s="9" t="n">
        <v>33000</v>
      </c>
      <c r="K21" s="9" t="n">
        <v>34000</v>
      </c>
      <c r="L21" s="9" t="n">
        <v>35000</v>
      </c>
      <c r="M21" s="10" t="inlineStr">
        <is>
          <t>FY2025A balance includes new AI-related equity investments of $18.3bn</t>
        </is>
      </c>
    </row>
    <row r="22">
      <c r="B22" s="10" t="inlineStr">
        <is>
          <t>Property and equipment, net - opening balance</t>
        </is>
      </c>
      <c r="H22" s="8">
        <f>G28</f>
        <v/>
      </c>
      <c r="I22" s="8">
        <f>H28</f>
        <v/>
      </c>
      <c r="J22" s="8">
        <f>I28</f>
        <v/>
      </c>
      <c r="K22" s="8">
        <f>J28</f>
        <v/>
      </c>
      <c r="L22" s="8">
        <f>K28</f>
        <v/>
      </c>
    </row>
    <row r="23" outlineLevel="1">
      <c r="B23" s="8" t="inlineStr">
        <is>
          <t xml:space="preserve">    Additions: purchases of property and equipment (from cash flow statement)</t>
        </is>
      </c>
      <c r="H23" s="25">
        <f>-'Cash Flow Statement'!H39</f>
        <v/>
      </c>
      <c r="I23" s="25">
        <f>-'Cash Flow Statement'!I39</f>
        <v/>
      </c>
      <c r="J23" s="25">
        <f>-'Cash Flow Statement'!J39</f>
        <v/>
      </c>
      <c r="K23" s="25">
        <f>-'Cash Flow Statement'!K39</f>
        <v/>
      </c>
      <c r="L23" s="25">
        <f>-'Cash Flow Statement'!L39</f>
        <v/>
      </c>
    </row>
    <row r="24" outlineLevel="1">
      <c r="B24" s="8" t="inlineStr">
        <is>
          <t xml:space="preserve">    Additions: finance lease additions (from cash flow statement)</t>
        </is>
      </c>
      <c r="H24" s="25">
        <f>-'Cash Flow Statement'!H62</f>
        <v/>
      </c>
      <c r="I24" s="25">
        <f>-'Cash Flow Statement'!I62</f>
        <v/>
      </c>
      <c r="J24" s="25">
        <f>-'Cash Flow Statement'!J62</f>
        <v/>
      </c>
      <c r="K24" s="25">
        <f>-'Cash Flow Statement'!K62</f>
        <v/>
      </c>
      <c r="L24" s="25">
        <f>-'Cash Flow Statement'!L62</f>
        <v/>
      </c>
    </row>
    <row r="25" outlineLevel="1">
      <c r="B25" s="8" t="inlineStr">
        <is>
          <t xml:space="preserve">    Less: depreciation and amortisation</t>
        </is>
      </c>
      <c r="C25" s="25">
        <f>'Historical Balance Sheet'!C25</f>
        <v/>
      </c>
      <c r="D25" s="25">
        <f>'Historical Balance Sheet'!D25</f>
        <v/>
      </c>
      <c r="E25" s="25">
        <f>'Historical Balance Sheet'!E25</f>
        <v/>
      </c>
      <c r="F25" s="25">
        <f>'Historical Balance Sheet'!F25</f>
        <v/>
      </c>
      <c r="G25" s="25">
        <f>'Historical Balance Sheet'!G25</f>
        <v/>
      </c>
      <c r="H25" s="8">
        <f>H22*H26+(H23+H24)*H27</f>
        <v/>
      </c>
      <c r="I25" s="8">
        <f>I22*I26+(I23+I24)*I27</f>
        <v/>
      </c>
      <c r="J25" s="8">
        <f>J22*J26+(J23+J24)*J27</f>
        <v/>
      </c>
      <c r="K25" s="8">
        <f>K22*K26+(K23+K24)*K27</f>
        <v/>
      </c>
      <c r="L25" s="8">
        <f>L22*L26+(L23+L24)*L27</f>
        <v/>
      </c>
    </row>
    <row r="26" outlineLevel="1">
      <c r="B26" s="8" t="inlineStr">
        <is>
          <t>ASSUMPTION: depreciation rate on opening net property and equipment</t>
        </is>
      </c>
      <c r="H26" s="12" t="n">
        <v>0.14</v>
      </c>
      <c r="I26" s="12" t="n">
        <v>0.14</v>
      </c>
      <c r="J26" s="12" t="n">
        <v>0.14</v>
      </c>
      <c r="K26" s="12" t="n">
        <v>0.14</v>
      </c>
      <c r="L26" s="12" t="n">
        <v>0.14</v>
      </c>
      <c r="M26" s="10" t="inlineStr">
        <is>
          <t>Calibrated to FY2024A-FY2025A actuals</t>
        </is>
      </c>
    </row>
    <row r="27" outlineLevel="1">
      <c r="B27" s="8" t="inlineStr">
        <is>
          <t>ASSUMPTION: depreciation rate on current-year additions</t>
        </is>
      </c>
      <c r="H27" s="12" t="n">
        <v>0.03</v>
      </c>
      <c r="I27" s="12" t="n">
        <v>0.03</v>
      </c>
      <c r="J27" s="12" t="n">
        <v>0.03</v>
      </c>
      <c r="K27" s="12" t="n">
        <v>0.03</v>
      </c>
      <c r="L27" s="12" t="n">
        <v>0.03</v>
      </c>
      <c r="M27" s="10" t="inlineStr">
        <is>
          <t>Reflects the build-out in construction in progress not yet depreciated</t>
        </is>
      </c>
    </row>
    <row r="28">
      <c r="B28" s="11" t="inlineStr">
        <is>
          <t>Property and equipment, net - closing balance</t>
        </is>
      </c>
      <c r="C28" s="25">
        <f>'Historical Balance Sheet'!C28</f>
        <v/>
      </c>
      <c r="D28" s="25">
        <f>'Historical Balance Sheet'!D28</f>
        <v/>
      </c>
      <c r="E28" s="25">
        <f>'Historical Balance Sheet'!E28</f>
        <v/>
      </c>
      <c r="F28" s="25">
        <f>'Historical Balance Sheet'!F28</f>
        <v/>
      </c>
      <c r="G28" s="25">
        <f>'Historical Balance Sheet'!G28</f>
        <v/>
      </c>
      <c r="H28" s="48">
        <f>H22+H23+H24-H25</f>
        <v/>
      </c>
      <c r="I28" s="48">
        <f>I22+I23+I24-I25</f>
        <v/>
      </c>
      <c r="J28" s="48">
        <f>J22+J23+J24-J25</f>
        <v/>
      </c>
      <c r="K28" s="48">
        <f>K22+K23+K24-K25</f>
        <v/>
      </c>
      <c r="L28" s="48">
        <f>L22+L23+L24-L25</f>
        <v/>
      </c>
    </row>
    <row r="29">
      <c r="B29" s="8" t="inlineStr">
        <is>
          <t>Operating lease right-of-use assets</t>
        </is>
      </c>
      <c r="C29" s="25">
        <f>'Historical Balance Sheet'!C29</f>
        <v/>
      </c>
      <c r="D29" s="25">
        <f>'Historical Balance Sheet'!D29</f>
        <v/>
      </c>
      <c r="E29" s="25">
        <f>'Historical Balance Sheet'!E29</f>
        <v/>
      </c>
      <c r="F29" s="25">
        <f>'Historical Balance Sheet'!F29</f>
        <v/>
      </c>
      <c r="G29" s="25">
        <f>'Historical Balance Sheet'!G29</f>
        <v/>
      </c>
      <c r="H29" s="8">
        <f>G29*(1+H30)</f>
        <v/>
      </c>
      <c r="I29" s="8">
        <f>H29*(1+I30)</f>
        <v/>
      </c>
      <c r="J29" s="8">
        <f>I29*(1+J30)</f>
        <v/>
      </c>
      <c r="K29" s="8">
        <f>J29*(1+K30)</f>
        <v/>
      </c>
      <c r="L29" s="8">
        <f>K29*(1+L30)</f>
        <v/>
      </c>
    </row>
    <row r="30" outlineLevel="1">
      <c r="B30" s="8" t="inlineStr">
        <is>
          <t>ASSUMPTION: operating lease right-of-use asset growth</t>
        </is>
      </c>
      <c r="H30" s="12" t="n">
        <v>0.08</v>
      </c>
      <c r="I30" s="12" t="n">
        <v>0.08</v>
      </c>
      <c r="J30" s="12" t="n">
        <v>0.08</v>
      </c>
      <c r="K30" s="12" t="n">
        <v>0.08</v>
      </c>
      <c r="L30" s="12" t="n">
        <v>0.08</v>
      </c>
    </row>
    <row r="31">
      <c r="B31" s="8" t="inlineStr">
        <is>
          <t>Goodwill - ASSUMPTION for projections</t>
        </is>
      </c>
      <c r="C31" s="25">
        <f>'Historical Balance Sheet'!C31</f>
        <v/>
      </c>
      <c r="D31" s="25">
        <f>'Historical Balance Sheet'!D31</f>
        <v/>
      </c>
      <c r="E31" s="25">
        <f>'Historical Balance Sheet'!E31</f>
        <v/>
      </c>
      <c r="F31" s="25">
        <f>'Historical Balance Sheet'!F31</f>
        <v/>
      </c>
      <c r="G31" s="25">
        <f>'Historical Balance Sheet'!G31</f>
        <v/>
      </c>
      <c r="H31" s="9" t="n">
        <v>23400</v>
      </c>
      <c r="I31" s="9" t="n">
        <v>23400</v>
      </c>
      <c r="J31" s="9" t="n">
        <v>23400</v>
      </c>
      <c r="K31" s="9" t="n">
        <v>23400</v>
      </c>
      <c r="L31" s="9" t="n">
        <v>23400</v>
      </c>
      <c r="M31" s="10" t="inlineStr">
        <is>
          <t>FY2026E reflects the $1.27bn reclassification to held-for-sale in 1H 2026</t>
        </is>
      </c>
    </row>
    <row r="32">
      <c r="B32" s="8" t="inlineStr">
        <is>
          <t>Other assets (non-current; includes intangible assets, net)</t>
        </is>
      </c>
      <c r="C32" s="25">
        <f>'Historical Balance Sheet'!C32</f>
        <v/>
      </c>
      <c r="D32" s="25">
        <f>'Historical Balance Sheet'!D32</f>
        <v/>
      </c>
      <c r="E32" s="25">
        <f>'Historical Balance Sheet'!E32</f>
        <v/>
      </c>
      <c r="F32" s="25">
        <f>'Historical Balance Sheet'!F32</f>
        <v/>
      </c>
      <c r="G32" s="25">
        <f>'Historical Balance Sheet'!G32</f>
        <v/>
      </c>
      <c r="H32" s="24">
        <f>'Income Statement'!H10*H33</f>
        <v/>
      </c>
      <c r="I32" s="24">
        <f>'Income Statement'!I10*I33</f>
        <v/>
      </c>
      <c r="J32" s="24">
        <f>'Income Statement'!J10*J33</f>
        <v/>
      </c>
      <c r="K32" s="24">
        <f>'Income Statement'!K10*K33</f>
        <v/>
      </c>
      <c r="L32" s="24">
        <f>'Income Statement'!L10*L33</f>
        <v/>
      </c>
    </row>
    <row r="33" outlineLevel="1">
      <c r="B33" s="8" t="inlineStr">
        <is>
          <t>ASSUMPTION: other non-current assets - % of revenue</t>
        </is>
      </c>
      <c r="H33" s="12" t="n">
        <v>0.05</v>
      </c>
      <c r="I33" s="12" t="n">
        <v>0.05</v>
      </c>
      <c r="J33" s="12" t="n">
        <v>0.048</v>
      </c>
      <c r="K33" s="12" t="n">
        <v>0.046</v>
      </c>
      <c r="L33" s="12" t="n">
        <v>0.045</v>
      </c>
    </row>
    <row r="34">
      <c r="B34" s="13" t="inlineStr">
        <is>
          <t>TOTAL ASSETS</t>
        </is>
      </c>
      <c r="C34" s="37">
        <f>'Historical Balance Sheet'!C34</f>
        <v/>
      </c>
      <c r="D34" s="37">
        <f>'Historical Balance Sheet'!D34</f>
        <v/>
      </c>
      <c r="E34" s="37">
        <f>'Historical Balance Sheet'!E34</f>
        <v/>
      </c>
      <c r="F34" s="37">
        <f>'Historical Balance Sheet'!F34</f>
        <v/>
      </c>
      <c r="G34" s="37">
        <f>'Historical Balance Sheet'!G34</f>
        <v/>
      </c>
      <c r="H34" s="42">
        <f>H20+H21+H28+H29+H31+H32</f>
        <v/>
      </c>
      <c r="I34" s="42">
        <f>I20+I21+I28+I29+I31+I32</f>
        <v/>
      </c>
      <c r="J34" s="42">
        <f>J20+J21+J28+J29+J31+J32</f>
        <v/>
      </c>
      <c r="K34" s="42">
        <f>K20+K21+K28+K29+K31+K32</f>
        <v/>
      </c>
      <c r="L34" s="42">
        <f>L20+L21+L28+L29+L31+L32</f>
        <v/>
      </c>
    </row>
    <row r="35">
      <c r="B35" s="4" t="inlineStr">
        <is>
          <t>LIABILITIES</t>
        </is>
      </c>
      <c r="C35" s="5" t="n"/>
      <c r="D35" s="5" t="n"/>
      <c r="E35" s="5" t="n"/>
      <c r="F35" s="5" t="n"/>
      <c r="G35" s="5" t="n"/>
      <c r="H35" s="5" t="n"/>
      <c r="I35" s="5" t="n"/>
      <c r="J35" s="5" t="n"/>
      <c r="K35" s="5" t="n"/>
      <c r="L35" s="5" t="n"/>
    </row>
    <row r="36">
      <c r="B36" s="8" t="inlineStr">
        <is>
          <t>Accounts payable (includes partners payable for FY2021A-FY2023A)</t>
        </is>
      </c>
      <c r="C36" s="25">
        <f>'Historical Balance Sheet'!C36</f>
        <v/>
      </c>
      <c r="D36" s="25">
        <f>'Historical Balance Sheet'!D36</f>
        <v/>
      </c>
      <c r="E36" s="25">
        <f>'Historical Balance Sheet'!E36</f>
        <v/>
      </c>
      <c r="F36" s="25">
        <f>'Historical Balance Sheet'!F36</f>
        <v/>
      </c>
      <c r="G36" s="25">
        <f>'Historical Balance Sheet'!G36</f>
        <v/>
      </c>
      <c r="H36" s="24">
        <f>'Income Statement'!H13*H37/365</f>
        <v/>
      </c>
      <c r="I36" s="24">
        <f>'Income Statement'!I13*I37/365</f>
        <v/>
      </c>
      <c r="J36" s="24">
        <f>'Income Statement'!J13*J37/365</f>
        <v/>
      </c>
      <c r="K36" s="24">
        <f>'Income Statement'!K13*K37/365</f>
        <v/>
      </c>
      <c r="L36" s="24">
        <f>'Income Statement'!L13*L37/365</f>
        <v/>
      </c>
    </row>
    <row r="37" outlineLevel="1">
      <c r="B37" s="8" t="inlineStr">
        <is>
          <t>ASSUMPTION: days payable outstanding</t>
        </is>
      </c>
      <c r="C37" s="24">
        <f>'Historical Balance Sheet'!C37</f>
        <v/>
      </c>
      <c r="D37" s="24">
        <f>'Historical Balance Sheet'!D37</f>
        <v/>
      </c>
      <c r="E37" s="24">
        <f>'Historical Balance Sheet'!E37</f>
        <v/>
      </c>
      <c r="F37" s="24">
        <f>'Historical Balance Sheet'!F37</f>
        <v/>
      </c>
      <c r="G37" s="24">
        <f>'Historical Balance Sheet'!G37</f>
        <v/>
      </c>
      <c r="H37" s="22" t="n">
        <v>100</v>
      </c>
      <c r="I37" s="22" t="n">
        <v>100</v>
      </c>
      <c r="J37" s="22" t="n">
        <v>100</v>
      </c>
      <c r="K37" s="22" t="n">
        <v>100</v>
      </c>
      <c r="L37" s="22" t="n">
        <v>100</v>
      </c>
      <c r="M37" s="10" t="inlineStr">
        <is>
          <t>FY2025A 89.7 days; 1H 2026 annualised 134 days (property and equipment accrued in payables)</t>
        </is>
      </c>
    </row>
    <row r="38">
      <c r="B38" s="8" t="inlineStr">
        <is>
          <t>Operating lease liabilities, current</t>
        </is>
      </c>
      <c r="C38" s="25">
        <f>'Historical Balance Sheet'!C38</f>
        <v/>
      </c>
      <c r="D38" s="25">
        <f>'Historical Balance Sheet'!D38</f>
        <v/>
      </c>
      <c r="E38" s="25">
        <f>'Historical Balance Sheet'!E38</f>
        <v/>
      </c>
      <c r="F38" s="25">
        <f>'Historical Balance Sheet'!F38</f>
        <v/>
      </c>
      <c r="G38" s="25">
        <f>'Historical Balance Sheet'!G38</f>
        <v/>
      </c>
      <c r="H38" s="8">
        <f>H44*H39</f>
        <v/>
      </c>
      <c r="I38" s="8">
        <f>I44*I39</f>
        <v/>
      </c>
      <c r="J38" s="8">
        <f>J44*J39</f>
        <v/>
      </c>
      <c r="K38" s="8">
        <f>K44*K39</f>
        <v/>
      </c>
      <c r="L38" s="8">
        <f>L44*L39</f>
        <v/>
      </c>
    </row>
    <row r="39" outlineLevel="1">
      <c r="B39" s="8" t="inlineStr">
        <is>
          <t>ASSUMPTION: current share of total operating lease liabilities</t>
        </is>
      </c>
      <c r="H39" s="12" t="n">
        <v>0.096</v>
      </c>
      <c r="I39" s="12" t="n">
        <v>0.096</v>
      </c>
      <c r="J39" s="12" t="n">
        <v>0.096</v>
      </c>
      <c r="K39" s="12" t="n">
        <v>0.096</v>
      </c>
      <c r="L39" s="12" t="n">
        <v>0.096</v>
      </c>
      <c r="M39" s="10" t="inlineStr">
        <is>
          <t>FY2025A 8.8%</t>
        </is>
      </c>
    </row>
    <row r="40">
      <c r="B40" s="8" t="inlineStr">
        <is>
          <t>Accrued expenses and other current liabilities</t>
        </is>
      </c>
      <c r="C40" s="25">
        <f>'Historical Balance Sheet'!C40</f>
        <v/>
      </c>
      <c r="D40" s="25">
        <f>'Historical Balance Sheet'!D40</f>
        <v/>
      </c>
      <c r="E40" s="25">
        <f>'Historical Balance Sheet'!E40</f>
        <v/>
      </c>
      <c r="F40" s="25">
        <f>'Historical Balance Sheet'!F40</f>
        <v/>
      </c>
      <c r="G40" s="25">
        <f>'Historical Balance Sheet'!G40</f>
        <v/>
      </c>
      <c r="H40" s="24">
        <f>'Income Statement'!H10*H41</f>
        <v/>
      </c>
      <c r="I40" s="24">
        <f>'Income Statement'!I10*I41</f>
        <v/>
      </c>
      <c r="J40" s="24">
        <f>'Income Statement'!J10*J41</f>
        <v/>
      </c>
      <c r="K40" s="24">
        <f>'Income Statement'!K10*K41</f>
        <v/>
      </c>
      <c r="L40" s="24">
        <f>'Income Statement'!L10*L41</f>
        <v/>
      </c>
    </row>
    <row r="41" outlineLevel="1">
      <c r="B41" s="8" t="inlineStr">
        <is>
          <t>ASSUMPTION: accrued expenses and other current liabilities - % of revenue</t>
        </is>
      </c>
      <c r="H41" s="12" t="n">
        <v>0.155</v>
      </c>
      <c r="I41" s="12" t="n">
        <v>0.15</v>
      </c>
      <c r="J41" s="12" t="n">
        <v>0.145</v>
      </c>
      <c r="K41" s="12" t="n">
        <v>0.14</v>
      </c>
      <c r="L41" s="12" t="n">
        <v>0.135</v>
      </c>
      <c r="M41" s="10" t="inlineStr">
        <is>
          <t>1H 2026 annualised 16.3% of revenue</t>
        </is>
      </c>
    </row>
    <row r="42">
      <c r="B42" s="11" t="inlineStr">
        <is>
          <t>Total current liabilities</t>
        </is>
      </c>
      <c r="C42" s="38">
        <f>'Historical Balance Sheet'!C42</f>
        <v/>
      </c>
      <c r="D42" s="38">
        <f>'Historical Balance Sheet'!D42</f>
        <v/>
      </c>
      <c r="E42" s="38">
        <f>'Historical Balance Sheet'!E42</f>
        <v/>
      </c>
      <c r="F42" s="38">
        <f>'Historical Balance Sheet'!F42</f>
        <v/>
      </c>
      <c r="G42" s="38">
        <f>'Historical Balance Sheet'!G42</f>
        <v/>
      </c>
      <c r="H42" s="48">
        <f>H36+H38+H40</f>
        <v/>
      </c>
      <c r="I42" s="48">
        <f>I36+I38+I40</f>
        <v/>
      </c>
      <c r="J42" s="48">
        <f>J36+J38+J40</f>
        <v/>
      </c>
      <c r="K42" s="48">
        <f>K36+K38+K40</f>
        <v/>
      </c>
      <c r="L42" s="48">
        <f>L36+L38+L40</f>
        <v/>
      </c>
    </row>
    <row r="43">
      <c r="B43" s="8" t="inlineStr">
        <is>
          <t>Operating lease liabilities, non-current</t>
        </is>
      </c>
      <c r="C43" s="25">
        <f>'Historical Balance Sheet'!C43</f>
        <v/>
      </c>
      <c r="D43" s="25">
        <f>'Historical Balance Sheet'!D43</f>
        <v/>
      </c>
      <c r="E43" s="25">
        <f>'Historical Balance Sheet'!E43</f>
        <v/>
      </c>
      <c r="F43" s="25">
        <f>'Historical Balance Sheet'!F43</f>
        <v/>
      </c>
      <c r="G43" s="25">
        <f>'Historical Balance Sheet'!G43</f>
        <v/>
      </c>
      <c r="H43" s="8">
        <f>H44-H38</f>
        <v/>
      </c>
      <c r="I43" s="8">
        <f>I44-I38</f>
        <v/>
      </c>
      <c r="J43" s="8">
        <f>J44-J38</f>
        <v/>
      </c>
      <c r="K43" s="8">
        <f>K44-K38</f>
        <v/>
      </c>
      <c r="L43" s="8">
        <f>L44-L38</f>
        <v/>
      </c>
    </row>
    <row r="44" outlineLevel="1">
      <c r="B44" s="8" t="inlineStr">
        <is>
          <t>Memo: total operating lease liabilities</t>
        </is>
      </c>
      <c r="C44" s="25">
        <f>'Historical Balance Sheet'!C44</f>
        <v/>
      </c>
      <c r="D44" s="25">
        <f>'Historical Balance Sheet'!D44</f>
        <v/>
      </c>
      <c r="E44" s="25">
        <f>'Historical Balance Sheet'!E44</f>
        <v/>
      </c>
      <c r="F44" s="25">
        <f>'Historical Balance Sheet'!F44</f>
        <v/>
      </c>
      <c r="G44" s="25">
        <f>'Historical Balance Sheet'!G44</f>
        <v/>
      </c>
      <c r="H44" s="8">
        <f>G44*(1+H45)</f>
        <v/>
      </c>
      <c r="I44" s="8">
        <f>H44*(1+I45)</f>
        <v/>
      </c>
      <c r="J44" s="8">
        <f>I44*(1+J45)</f>
        <v/>
      </c>
      <c r="K44" s="8">
        <f>J44*(1+K45)</f>
        <v/>
      </c>
      <c r="L44" s="8">
        <f>K44*(1+L45)</f>
        <v/>
      </c>
    </row>
    <row r="45" outlineLevel="1">
      <c r="B45" s="8" t="inlineStr">
        <is>
          <t>ASSUMPTION: total operating lease liability growth</t>
        </is>
      </c>
      <c r="H45" s="12" t="n">
        <v>0.08</v>
      </c>
      <c r="I45" s="12" t="n">
        <v>0.08</v>
      </c>
      <c r="J45" s="12" t="n">
        <v>0.08</v>
      </c>
      <c r="K45" s="12" t="n">
        <v>0.08</v>
      </c>
      <c r="L45" s="12" t="n">
        <v>0.08</v>
      </c>
    </row>
    <row r="46">
      <c r="B46" s="8" t="inlineStr">
        <is>
          <t>Long-term debt - ASSUMPTION for projections</t>
        </is>
      </c>
      <c r="C46" s="25">
        <f>'Historical Balance Sheet'!C46</f>
        <v/>
      </c>
      <c r="D46" s="25">
        <f>'Historical Balance Sheet'!D46</f>
        <v/>
      </c>
      <c r="E46" s="25">
        <f>'Historical Balance Sheet'!E46</f>
        <v/>
      </c>
      <c r="F46" s="25">
        <f>'Historical Balance Sheet'!F46</f>
        <v/>
      </c>
      <c r="G46" s="25">
        <f>'Historical Balance Sheet'!G46</f>
        <v/>
      </c>
      <c r="H46" s="9" t="n">
        <v>85000</v>
      </c>
      <c r="I46" s="9" t="n">
        <v>95000</v>
      </c>
      <c r="J46" s="9" t="n">
        <v>95000</v>
      </c>
      <c r="K46" s="9" t="n">
        <v>95000</v>
      </c>
      <c r="L46" s="9" t="n">
        <v>95000</v>
      </c>
      <c r="M46" s="10" t="inlineStr">
        <is>
          <t>FY2026E reflects the $24.9bn issued in 1H 2026; further modest issuance assumed in FY2027E</t>
        </is>
      </c>
    </row>
    <row r="47">
      <c r="B47" s="8" t="inlineStr">
        <is>
          <t>Long-term income taxes and other liabilities</t>
        </is>
      </c>
      <c r="C47" s="25">
        <f>'Historical Balance Sheet'!C47</f>
        <v/>
      </c>
      <c r="D47" s="25">
        <f>'Historical Balance Sheet'!D47</f>
        <v/>
      </c>
      <c r="E47" s="25">
        <f>'Historical Balance Sheet'!E47</f>
        <v/>
      </c>
      <c r="F47" s="25">
        <f>'Historical Balance Sheet'!F47</f>
        <v/>
      </c>
      <c r="G47" s="25">
        <f>'Historical Balance Sheet'!G47</f>
        <v/>
      </c>
      <c r="H47" s="24">
        <f>'Income Statement'!H10*H48</f>
        <v/>
      </c>
      <c r="I47" s="24">
        <f>'Income Statement'!I10*I48</f>
        <v/>
      </c>
      <c r="J47" s="24">
        <f>'Income Statement'!J10*J48</f>
        <v/>
      </c>
      <c r="K47" s="24">
        <f>'Income Statement'!K10*K48</f>
        <v/>
      </c>
      <c r="L47" s="24">
        <f>'Income Statement'!L10*L48</f>
        <v/>
      </c>
    </row>
    <row r="48" outlineLevel="1">
      <c r="B48" s="8" t="inlineStr">
        <is>
          <t>ASSUMPTION: long-term income taxes and other liabilities - % of revenue</t>
        </is>
      </c>
      <c r="H48" s="12" t="n">
        <v>0.105</v>
      </c>
      <c r="I48" s="12" t="n">
        <v>0.1</v>
      </c>
      <c r="J48" s="12" t="n">
        <v>0.1</v>
      </c>
      <c r="K48" s="12" t="n">
        <v>0.1</v>
      </c>
      <c r="L48" s="12" t="n">
        <v>0.1</v>
      </c>
    </row>
    <row r="49">
      <c r="B49" s="13" t="inlineStr">
        <is>
          <t>TOTAL LIABILITIES</t>
        </is>
      </c>
      <c r="C49" s="37">
        <f>'Historical Balance Sheet'!C49</f>
        <v/>
      </c>
      <c r="D49" s="37">
        <f>'Historical Balance Sheet'!D49</f>
        <v/>
      </c>
      <c r="E49" s="37">
        <f>'Historical Balance Sheet'!E49</f>
        <v/>
      </c>
      <c r="F49" s="37">
        <f>'Historical Balance Sheet'!F49</f>
        <v/>
      </c>
      <c r="G49" s="37">
        <f>'Historical Balance Sheet'!G49</f>
        <v/>
      </c>
      <c r="H49" s="42">
        <f>H42+H43+H46+H47</f>
        <v/>
      </c>
      <c r="I49" s="42">
        <f>I42+I43+I46+I47</f>
        <v/>
      </c>
      <c r="J49" s="42">
        <f>J42+J43+J46+J47</f>
        <v/>
      </c>
      <c r="K49" s="42">
        <f>K42+K43+K46+K47</f>
        <v/>
      </c>
      <c r="L49" s="42">
        <f>L42+L43+L46+L47</f>
        <v/>
      </c>
    </row>
    <row r="50">
      <c r="B50" s="4" t="inlineStr">
        <is>
          <t>STOCKHOLDERS EQUITY</t>
        </is>
      </c>
      <c r="C50" s="5" t="n"/>
      <c r="D50" s="5" t="n"/>
      <c r="E50" s="5" t="n"/>
      <c r="F50" s="5" t="n"/>
      <c r="G50" s="5" t="n"/>
      <c r="H50" s="5" t="n"/>
      <c r="I50" s="5" t="n"/>
      <c r="J50" s="5" t="n"/>
      <c r="K50" s="5" t="n"/>
      <c r="L50" s="5" t="n"/>
    </row>
    <row r="51">
      <c r="B51" s="8" t="inlineStr">
        <is>
          <t>Common stock and additional paid-in capital</t>
        </is>
      </c>
      <c r="C51" s="25">
        <f>'Historical Balance Sheet'!C51</f>
        <v/>
      </c>
      <c r="D51" s="25">
        <f>'Historical Balance Sheet'!D51</f>
        <v/>
      </c>
      <c r="E51" s="25">
        <f>'Historical Balance Sheet'!E51</f>
        <v/>
      </c>
      <c r="F51" s="25">
        <f>'Historical Balance Sheet'!F51</f>
        <v/>
      </c>
      <c r="G51" s="25">
        <f>'Historical Balance Sheet'!G51</f>
        <v/>
      </c>
      <c r="H51" s="24">
        <f>G51+'Cash Flow Statement'!H17-'Cash Flow Statement'!H59</f>
        <v/>
      </c>
      <c r="I51" s="24">
        <f>H51+'Cash Flow Statement'!I17-'Cash Flow Statement'!I59</f>
        <v/>
      </c>
      <c r="J51" s="24">
        <f>I51+'Cash Flow Statement'!J17-'Cash Flow Statement'!J59</f>
        <v/>
      </c>
      <c r="K51" s="24">
        <f>J51+'Cash Flow Statement'!K17-'Cash Flow Statement'!K59</f>
        <v/>
      </c>
      <c r="L51" s="24">
        <f>K51+'Cash Flow Statement'!L17-'Cash Flow Statement'!L59</f>
        <v/>
      </c>
    </row>
    <row r="52">
      <c r="B52" s="8" t="inlineStr">
        <is>
          <t>Accumulated other comprehensive income (loss) - ASSUMPTION for projections</t>
        </is>
      </c>
      <c r="C52" s="25">
        <f>'Historical Balance Sheet'!C52</f>
        <v/>
      </c>
      <c r="D52" s="25">
        <f>'Historical Balance Sheet'!D52</f>
        <v/>
      </c>
      <c r="E52" s="25">
        <f>'Historical Balance Sheet'!E52</f>
        <v/>
      </c>
      <c r="F52" s="25">
        <f>'Historical Balance Sheet'!F52</f>
        <v/>
      </c>
      <c r="G52" s="25">
        <f>'Historical Balance Sheet'!G52</f>
        <v/>
      </c>
      <c r="H52" s="9" t="n">
        <v>-603</v>
      </c>
      <c r="I52" s="9" t="n">
        <v>-603</v>
      </c>
      <c r="J52" s="9" t="n">
        <v>-603</v>
      </c>
      <c r="K52" s="9" t="n">
        <v>-603</v>
      </c>
      <c r="L52" s="9" t="n">
        <v>-603</v>
      </c>
      <c r="M52" s="10" t="inlineStr">
        <is>
          <t>Held at the 30 June 2026 balance</t>
        </is>
      </c>
    </row>
    <row r="53">
      <c r="B53" s="8" t="inlineStr">
        <is>
          <t>Retained earnings</t>
        </is>
      </c>
      <c r="C53" s="25">
        <f>'Historical Balance Sheet'!C53</f>
        <v/>
      </c>
      <c r="D53" s="25">
        <f>'Historical Balance Sheet'!D53</f>
        <v/>
      </c>
      <c r="E53" s="25">
        <f>'Historical Balance Sheet'!E53</f>
        <v/>
      </c>
      <c r="F53" s="25">
        <f>'Historical Balance Sheet'!F53</f>
        <v/>
      </c>
      <c r="G53" s="25">
        <f>'Historical Balance Sheet'!G53</f>
        <v/>
      </c>
      <c r="H53" s="24">
        <f>G53+'Income Statement'!H45-'Cash Flow Statement'!H61-'Cash Flow Statement'!H57</f>
        <v/>
      </c>
      <c r="I53" s="24">
        <f>H53+'Income Statement'!I45-'Cash Flow Statement'!I61-'Cash Flow Statement'!I57</f>
        <v/>
      </c>
      <c r="J53" s="24">
        <f>I53+'Income Statement'!J45-'Cash Flow Statement'!J61-'Cash Flow Statement'!J57</f>
        <v/>
      </c>
      <c r="K53" s="24">
        <f>J53+'Income Statement'!K45-'Cash Flow Statement'!K61-'Cash Flow Statement'!K57</f>
        <v/>
      </c>
      <c r="L53" s="24">
        <f>K53+'Income Statement'!L45-'Cash Flow Statement'!L61-'Cash Flow Statement'!L57</f>
        <v/>
      </c>
    </row>
    <row r="54">
      <c r="B54" s="8" t="inlineStr">
        <is>
          <t>Other equity movements - ASSUMPTION for projections</t>
        </is>
      </c>
      <c r="H54" s="9" t="n">
        <v>0</v>
      </c>
      <c r="I54" s="9" t="n">
        <v>0</v>
      </c>
      <c r="J54" s="9" t="n">
        <v>0</v>
      </c>
      <c r="K54" s="9" t="n">
        <v>0</v>
      </c>
      <c r="L54" s="9" t="n">
        <v>0</v>
      </c>
    </row>
    <row r="55">
      <c r="B55" s="13" t="inlineStr">
        <is>
          <t>TOTAL STOCKHOLDERS EQUITY</t>
        </is>
      </c>
      <c r="C55" s="37">
        <f>'Historical Balance Sheet'!C55</f>
        <v/>
      </c>
      <c r="D55" s="37">
        <f>'Historical Balance Sheet'!D55</f>
        <v/>
      </c>
      <c r="E55" s="37">
        <f>'Historical Balance Sheet'!E55</f>
        <v/>
      </c>
      <c r="F55" s="37">
        <f>'Historical Balance Sheet'!F55</f>
        <v/>
      </c>
      <c r="G55" s="37">
        <f>'Historical Balance Sheet'!G55</f>
        <v/>
      </c>
      <c r="H55" s="42">
        <f>H51+H52+H53+H54</f>
        <v/>
      </c>
      <c r="I55" s="42">
        <f>I51+I52+I53+I54</f>
        <v/>
      </c>
      <c r="J55" s="42">
        <f>J51+J52+J53+J54</f>
        <v/>
      </c>
      <c r="K55" s="42">
        <f>K51+K52+K53+K54</f>
        <v/>
      </c>
      <c r="L55" s="42">
        <f>L51+L52+L53+L54</f>
        <v/>
      </c>
    </row>
    <row r="56">
      <c r="B56" s="13" t="inlineStr">
        <is>
          <t>TOTAL LIABILITIES AND STOCKHOLDERS EQUITY</t>
        </is>
      </c>
      <c r="C56" s="37">
        <f>'Historical Balance Sheet'!C56</f>
        <v/>
      </c>
      <c r="D56" s="37">
        <f>'Historical Balance Sheet'!D56</f>
        <v/>
      </c>
      <c r="E56" s="37">
        <f>'Historical Balance Sheet'!E56</f>
        <v/>
      </c>
      <c r="F56" s="37">
        <f>'Historical Balance Sheet'!F56</f>
        <v/>
      </c>
      <c r="G56" s="37">
        <f>'Historical Balance Sheet'!G56</f>
        <v/>
      </c>
      <c r="H56" s="42">
        <f>H49+H55</f>
        <v/>
      </c>
      <c r="I56" s="42">
        <f>I49+I55</f>
        <v/>
      </c>
      <c r="J56" s="42">
        <f>J49+J55</f>
        <v/>
      </c>
      <c r="K56" s="42">
        <f>K49+K55</f>
        <v/>
      </c>
      <c r="L56" s="42">
        <f>L49+L55</f>
        <v/>
      </c>
    </row>
    <row r="57">
      <c r="B57" s="11" t="inlineStr">
        <is>
          <t>BALANCE CHECK: total assets less total liabilities and equity (must equal zero)</t>
        </is>
      </c>
      <c r="C57" s="48">
        <f>C34-C56</f>
        <v/>
      </c>
      <c r="D57" s="48">
        <f>D34-D56</f>
        <v/>
      </c>
      <c r="E57" s="48">
        <f>E34-E56</f>
        <v/>
      </c>
      <c r="F57" s="48">
        <f>F34-F56</f>
        <v/>
      </c>
      <c r="G57" s="48">
        <f>G34-G56</f>
        <v/>
      </c>
      <c r="H57" s="48">
        <f>H34-H56</f>
        <v/>
      </c>
      <c r="I57" s="48">
        <f>I34-I56</f>
        <v/>
      </c>
      <c r="J57" s="48">
        <f>J34-J56</f>
        <v/>
      </c>
      <c r="K57" s="48">
        <f>K34-K56</f>
        <v/>
      </c>
      <c r="L57" s="48">
        <f>L34-L56</f>
        <v/>
      </c>
    </row>
    <row r="58">
      <c r="B58" s="8" t="inlineStr">
        <is>
          <t>CHECK: total current assets less reported, FY2021A-FY2025A (must equal zero)</t>
        </is>
      </c>
      <c r="C58" s="8">
        <f>C20-C6</f>
        <v/>
      </c>
      <c r="D58" s="8">
        <f>D20-D6</f>
        <v/>
      </c>
      <c r="E58" s="8">
        <f>E20-E6</f>
        <v/>
      </c>
      <c r="F58" s="8">
        <f>F20-F6</f>
        <v/>
      </c>
      <c r="G58" s="8">
        <f>G20-G6</f>
        <v/>
      </c>
    </row>
    <row r="59">
      <c r="B59" s="8" t="inlineStr">
        <is>
          <t>CHECK: total assets less reported, FY2021A-FY2025A (must equal zero)</t>
        </is>
      </c>
      <c r="C59" s="8">
        <f>C34-C7</f>
        <v/>
      </c>
      <c r="D59" s="8">
        <f>D34-D7</f>
        <v/>
      </c>
      <c r="E59" s="8">
        <f>E34-E7</f>
        <v/>
      </c>
      <c r="F59" s="8">
        <f>F34-F7</f>
        <v/>
      </c>
      <c r="G59" s="8">
        <f>G34-G7</f>
        <v/>
      </c>
    </row>
    <row r="60">
      <c r="B60" s="8" t="inlineStr">
        <is>
          <t>CHECK: cash and marketable securities less the accounting identity (must equal zero)</t>
        </is>
      </c>
      <c r="C60" s="24">
        <f>C14+C15-(C49+C55-('Balance Sheet'!C16+'Balance Sheet'!C18+'Balance Sheet'!C21+'Balance Sheet'!C28+'Balance Sheet'!C29+'Balance Sheet'!C31+'Balance Sheet'!C32))</f>
        <v/>
      </c>
      <c r="D60" s="24">
        <f>D14+D15-(D49+D55-('Balance Sheet'!D16+'Balance Sheet'!D18+'Balance Sheet'!D21+'Balance Sheet'!D28+'Balance Sheet'!D29+'Balance Sheet'!D31+'Balance Sheet'!D32))</f>
        <v/>
      </c>
      <c r="E60" s="24">
        <f>E14+E15-(E49+E55-('Balance Sheet'!E16+'Balance Sheet'!E18+'Balance Sheet'!E21+'Balance Sheet'!E28+'Balance Sheet'!E29+'Balance Sheet'!E31+'Balance Sheet'!E32))</f>
        <v/>
      </c>
      <c r="F60" s="24">
        <f>F14+F15-(F49+F55-('Balance Sheet'!F16+'Balance Sheet'!F18+'Balance Sheet'!F21+'Balance Sheet'!F28+'Balance Sheet'!F29+'Balance Sheet'!F31+'Balance Sheet'!F32))</f>
        <v/>
      </c>
      <c r="G60" s="24">
        <f>G14+G15-(G49+G55-('Balance Sheet'!G16+'Balance Sheet'!G18+'Balance Sheet'!G21+'Balance Sheet'!G28+'Balance Sheet'!G29+'Balance Sheet'!G31+'Balance Sheet'!G32))</f>
        <v/>
      </c>
      <c r="H60" s="24">
        <f>H14+H15-(H49+H55-('Balance Sheet'!H16+'Balance Sheet'!H18+'Balance Sheet'!H21+'Balance Sheet'!H28+'Balance Sheet'!H29+'Balance Sheet'!H31+'Balance Sheet'!H32))</f>
        <v/>
      </c>
      <c r="I60" s="24">
        <f>I14+I15-(I49+I55-('Balance Sheet'!I16+'Balance Sheet'!I18+'Balance Sheet'!I21+'Balance Sheet'!I28+'Balance Sheet'!I29+'Balance Sheet'!I31+'Balance Sheet'!I32))</f>
        <v/>
      </c>
      <c r="J60" s="24">
        <f>J14+J15-(J49+J55-('Balance Sheet'!J16+'Balance Sheet'!J18+'Balance Sheet'!J21+'Balance Sheet'!J28+'Balance Sheet'!J29+'Balance Sheet'!J31+'Balance Sheet'!J32))</f>
        <v/>
      </c>
      <c r="K60" s="24">
        <f>K14+K15-(K49+K55-('Balance Sheet'!K16+'Balance Sheet'!K18+'Balance Sheet'!K21+'Balance Sheet'!K28+'Balance Sheet'!K29+'Balance Sheet'!K31+'Balance Sheet'!K32))</f>
        <v/>
      </c>
      <c r="L60" s="24">
        <f>L14+L15-(L49+L55-('Balance Sheet'!L16+'Balance Sheet'!L18+'Balance Sheet'!L21+'Balance Sheet'!L28+'Balance Sheet'!L29+'Balance Sheet'!L31+'Balance Sheet'!L32))</f>
        <v/>
      </c>
    </row>
    <row r="61">
      <c r="B61" s="10" t="inlineStr">
        <is>
          <t>The balance sheet for FY2021A-FY2023A is presented on a consistent basis with later years: partners payable is included in accounts payable and intangible assets, net is included in other non-current assets. FY2026E-FY2030E balances are driven by the assumption rows above, by the income statement and by the cash flow statement.</t>
        </is>
      </c>
    </row>
    <row r="62">
      <c r="B62" s="10" t="inlineStr">
        <is>
          <t>The projected marketable-securities balance is an input; cash is the output of the cash flow statement. The two together equal total liabilities plus equity less all other assets, so the balance sheet always balances (see the check row).</t>
        </is>
      </c>
    </row>
  </sheetData>
  <pageMargins left="0.75" right="0.75" top="1" bottom="1" header="0.5" footer="0.5"/>
</worksheet>
</file>

<file path=xl/worksheets/sheet5.xml><?xml version="1.0" encoding="utf-8"?>
<worksheet xmlns="http://schemas.openxmlformats.org/spreadsheetml/2006/main">
  <sheetPr>
    <tabColor rgb="007F7F7F"/>
    <outlinePr summaryBelow="1" summaryRight="1"/>
    <pageSetUpPr/>
  </sheetPr>
  <dimension ref="B2:M64"/>
  <sheetViews>
    <sheetView showGridLines="0" workbookViewId="0">
      <pane xSplit="2" ySplit="5" topLeftCell="C6"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46" customWidth="1" min="13" max="13"/>
  </cols>
  <sheetData>
    <row r="2" ht="20" customHeight="1">
      <c r="B2" s="1" t="inlineStr">
        <is>
          <t>META PLATFORMS, INC. - HISTORICAL INCOME STATEMENT (AS REPORTED)</t>
        </is>
      </c>
      <c r="C2" s="2" t="n"/>
      <c r="D2" s="2" t="n"/>
      <c r="E2" s="2" t="n"/>
      <c r="F2" s="2" t="n"/>
      <c r="G2" s="2" t="n"/>
      <c r="H2" s="2" t="n"/>
      <c r="I2" s="2" t="n"/>
      <c r="J2" s="2" t="n"/>
      <c r="K2" s="2" t="n"/>
      <c r="L2" s="2" t="n"/>
      <c r="M2" s="2" t="n"/>
    </row>
    <row r="3">
      <c r="B3" s="3" t="inlineStr">
        <is>
          <t>US$ in millions.  Fiscal years ended December 31.  Years FY2021A-FY2025A as reported in Meta Platforms filings with the SEC; there are no estimated columns on this tab.</t>
        </is>
      </c>
    </row>
    <row r="4">
      <c r="B4" s="3" t="inlineStr">
        <is>
          <t>Colour key: BLUE = reported figure (input)   BLACK = calculated   GREEN = link to another sheet</t>
        </is>
      </c>
    </row>
    <row r="5">
      <c r="B5" s="17" t="inlineStr">
        <is>
          <t>US$ in millions</t>
        </is>
      </c>
      <c r="C5" s="7" t="inlineStr">
        <is>
          <t>2021A</t>
        </is>
      </c>
      <c r="D5" s="7" t="inlineStr">
        <is>
          <t>2022A</t>
        </is>
      </c>
      <c r="E5" s="7" t="inlineStr">
        <is>
          <t>2023A</t>
        </is>
      </c>
      <c r="F5" s="7" t="inlineStr">
        <is>
          <t>2024A</t>
        </is>
      </c>
      <c r="G5" s="7" t="inlineStr">
        <is>
          <t>2025A</t>
        </is>
      </c>
    </row>
    <row r="7">
      <c r="B7" s="8" t="inlineStr">
        <is>
          <t>Advertising revenue</t>
        </is>
      </c>
      <c r="C7" s="24">
        <f>'Revenue Model'!C30</f>
        <v/>
      </c>
      <c r="D7" s="24">
        <f>'Revenue Model'!D30</f>
        <v/>
      </c>
      <c r="E7" s="24">
        <f>'Revenue Model'!E30</f>
        <v/>
      </c>
      <c r="F7" s="24">
        <f>'Revenue Model'!F30</f>
        <v/>
      </c>
      <c r="G7" s="24">
        <f>'Revenue Model'!G30</f>
        <v/>
      </c>
    </row>
    <row r="8">
      <c r="B8" s="8" t="inlineStr">
        <is>
          <t>Other revenue (business messaging, subscriptions and other paid services)</t>
        </is>
      </c>
      <c r="C8" s="24">
        <f>'Revenue Model'!C34</f>
        <v/>
      </c>
      <c r="D8" s="24">
        <f>'Revenue Model'!D34</f>
        <v/>
      </c>
      <c r="E8" s="24">
        <f>'Revenue Model'!E34</f>
        <v/>
      </c>
      <c r="F8" s="24">
        <f>'Revenue Model'!F34</f>
        <v/>
      </c>
      <c r="G8" s="24">
        <f>'Revenue Model'!G34</f>
        <v/>
      </c>
    </row>
    <row r="9">
      <c r="B9" s="8" t="inlineStr">
        <is>
          <t>Reality Labs revenue</t>
        </is>
      </c>
      <c r="C9" s="24">
        <f>'Revenue Model'!C39</f>
        <v/>
      </c>
      <c r="D9" s="24">
        <f>'Revenue Model'!D39</f>
        <v/>
      </c>
      <c r="E9" s="24">
        <f>'Revenue Model'!E39</f>
        <v/>
      </c>
      <c r="F9" s="24">
        <f>'Revenue Model'!F39</f>
        <v/>
      </c>
      <c r="G9" s="24">
        <f>'Revenue Model'!G39</f>
        <v/>
      </c>
    </row>
    <row r="10">
      <c r="B10" s="13" t="inlineStr">
        <is>
          <t>Total revenue</t>
        </is>
      </c>
      <c r="C10" s="42">
        <f>C7+C8+C9</f>
        <v/>
      </c>
      <c r="D10" s="42">
        <f>D7+D8+D9</f>
        <v/>
      </c>
      <c r="E10" s="42">
        <f>E7+E8+E9</f>
        <v/>
      </c>
      <c r="F10" s="42">
        <f>F7+F8+F9</f>
        <v/>
      </c>
      <c r="G10" s="42">
        <f>G7+G8+G9</f>
        <v/>
      </c>
      <c r="H10" s="15" t="n"/>
      <c r="I10" s="15" t="n"/>
      <c r="J10" s="15" t="n"/>
      <c r="K10" s="15" t="n"/>
      <c r="L10" s="15" t="n"/>
      <c r="M10" s="15" t="n"/>
    </row>
    <row r="11">
      <c r="B11" s="8" t="inlineStr">
        <is>
          <t>Total revenue - YoY growth</t>
        </is>
      </c>
      <c r="D11" s="8">
        <f>D10/C10-1</f>
        <v/>
      </c>
      <c r="E11" s="8">
        <f>E10/D10-1</f>
        <v/>
      </c>
      <c r="F11" s="8">
        <f>F10/E10-1</f>
        <v/>
      </c>
      <c r="G11" s="8">
        <f>G10/F10-1</f>
        <v/>
      </c>
    </row>
    <row r="13">
      <c r="B13" s="8" t="inlineStr">
        <is>
          <t>Cost of revenue</t>
        </is>
      </c>
      <c r="C13" s="9" t="n">
        <v>22649</v>
      </c>
      <c r="D13" s="9" t="n">
        <v>25249</v>
      </c>
      <c r="E13" s="9" t="n">
        <v>25959</v>
      </c>
      <c r="F13" s="9" t="n">
        <v>30161</v>
      </c>
      <c r="G13" s="9" t="n">
        <v>36175</v>
      </c>
    </row>
    <row r="14">
      <c r="B14" s="8" t="inlineStr">
        <is>
          <t>Cost of revenue - % of revenue</t>
        </is>
      </c>
      <c r="C14" s="8">
        <f>C13/C10</f>
        <v/>
      </c>
      <c r="D14" s="8">
        <f>D13/D10</f>
        <v/>
      </c>
      <c r="E14" s="8">
        <f>E13/E10</f>
        <v/>
      </c>
      <c r="F14" s="8">
        <f>F13/F10</f>
        <v/>
      </c>
      <c r="G14" s="8">
        <f>G13/G10</f>
        <v/>
      </c>
    </row>
    <row r="15">
      <c r="B15" s="8" t="inlineStr">
        <is>
          <t>Gross profit</t>
        </is>
      </c>
      <c r="C15" s="8">
        <f>C10-C13</f>
        <v/>
      </c>
      <c r="D15" s="8">
        <f>D10-D13</f>
        <v/>
      </c>
      <c r="E15" s="8">
        <f>E10-E13</f>
        <v/>
      </c>
      <c r="F15" s="8">
        <f>F10-F13</f>
        <v/>
      </c>
      <c r="G15" s="8">
        <f>G10-G13</f>
        <v/>
      </c>
    </row>
    <row r="16">
      <c r="B16" s="8" t="inlineStr">
        <is>
          <t>Gross margin</t>
        </is>
      </c>
      <c r="C16" s="8">
        <f>C15/C10</f>
        <v/>
      </c>
      <c r="D16" s="8">
        <f>D15/D10</f>
        <v/>
      </c>
      <c r="E16" s="8">
        <f>E15/E10</f>
        <v/>
      </c>
      <c r="F16" s="8">
        <f>F15/F10</f>
        <v/>
      </c>
      <c r="G16" s="8">
        <f>G15/G10</f>
        <v/>
      </c>
    </row>
    <row r="18">
      <c r="B18" s="8" t="inlineStr">
        <is>
          <t>Research and development</t>
        </is>
      </c>
      <c r="C18" s="9" t="n">
        <v>24655</v>
      </c>
      <c r="D18" s="9" t="n">
        <v>35338</v>
      </c>
      <c r="E18" s="9" t="n">
        <v>38483</v>
      </c>
      <c r="F18" s="9" t="n">
        <v>43873</v>
      </c>
      <c r="G18" s="9" t="n">
        <v>57372</v>
      </c>
    </row>
    <row r="19">
      <c r="B19" s="8" t="inlineStr">
        <is>
          <t>Research and development - % of revenue</t>
        </is>
      </c>
      <c r="C19" s="8">
        <f>C18/C10</f>
        <v/>
      </c>
      <c r="D19" s="8">
        <f>D18/D10</f>
        <v/>
      </c>
      <c r="E19" s="8">
        <f>E18/E10</f>
        <v/>
      </c>
      <c r="F19" s="8">
        <f>F18/F10</f>
        <v/>
      </c>
      <c r="G19" s="8">
        <f>G18/G10</f>
        <v/>
      </c>
    </row>
    <row r="20">
      <c r="B20" s="8" t="inlineStr">
        <is>
          <t>Marketing and sales</t>
        </is>
      </c>
      <c r="C20" s="9" t="n">
        <v>14043</v>
      </c>
      <c r="D20" s="9" t="n">
        <v>15262</v>
      </c>
      <c r="E20" s="9" t="n">
        <v>12301</v>
      </c>
      <c r="F20" s="9" t="n">
        <v>11347</v>
      </c>
      <c r="G20" s="9" t="n">
        <v>11991</v>
      </c>
    </row>
    <row r="21">
      <c r="B21" s="8" t="inlineStr">
        <is>
          <t>Marketing and sales - % of revenue</t>
        </is>
      </c>
      <c r="C21" s="8">
        <f>C20/C10</f>
        <v/>
      </c>
      <c r="D21" s="8">
        <f>D20/D10</f>
        <v/>
      </c>
      <c r="E21" s="8">
        <f>E20/E10</f>
        <v/>
      </c>
      <c r="F21" s="8">
        <f>F20/F10</f>
        <v/>
      </c>
      <c r="G21" s="8">
        <f>G20/G10</f>
        <v/>
      </c>
    </row>
    <row r="22">
      <c r="B22" s="8" t="inlineStr">
        <is>
          <t>General and administrative</t>
        </is>
      </c>
      <c r="C22" s="9" t="n">
        <v>9829</v>
      </c>
      <c r="D22" s="9" t="n">
        <v>11816</v>
      </c>
      <c r="E22" s="9" t="n">
        <v>11408</v>
      </c>
      <c r="F22" s="9" t="n">
        <v>9740</v>
      </c>
      <c r="G22" s="9" t="n">
        <v>12152</v>
      </c>
    </row>
    <row r="23">
      <c r="B23" s="8" t="inlineStr">
        <is>
          <t>General and administrative - % of revenue</t>
        </is>
      </c>
      <c r="C23" s="8">
        <f>C22/C10</f>
        <v/>
      </c>
      <c r="D23" s="8">
        <f>D22/D10</f>
        <v/>
      </c>
      <c r="E23" s="8">
        <f>E22/E10</f>
        <v/>
      </c>
      <c r="F23" s="8">
        <f>F22/F10</f>
        <v/>
      </c>
      <c r="G23" s="8">
        <f>G22/G10</f>
        <v/>
      </c>
    </row>
    <row r="24">
      <c r="B24" s="13" t="inlineStr">
        <is>
          <t>Total costs and expenses</t>
        </is>
      </c>
      <c r="C24" s="42">
        <f>C13+C18+C20+C22</f>
        <v/>
      </c>
      <c r="D24" s="42">
        <f>D13+D18+D20+D22</f>
        <v/>
      </c>
      <c r="E24" s="42">
        <f>E13+E18+E20+E22</f>
        <v/>
      </c>
      <c r="F24" s="42">
        <f>F13+F18+F20+F22</f>
        <v/>
      </c>
      <c r="G24" s="42">
        <f>G13+G18+G20+G22</f>
        <v/>
      </c>
      <c r="H24" s="15" t="n"/>
      <c r="I24" s="15" t="n"/>
      <c r="J24" s="15" t="n"/>
      <c r="K24" s="15" t="n"/>
      <c r="L24" s="15" t="n"/>
      <c r="M24" s="15" t="n"/>
    </row>
    <row r="25">
      <c r="B25" s="8" t="inlineStr">
        <is>
          <t>Total costs and expenses - % of revenue</t>
        </is>
      </c>
      <c r="C25" s="8">
        <f>C24/C10</f>
        <v/>
      </c>
      <c r="D25" s="8">
        <f>D24/D10</f>
        <v/>
      </c>
      <c r="E25" s="8">
        <f>E24/E10</f>
        <v/>
      </c>
      <c r="F25" s="8">
        <f>F24/F10</f>
        <v/>
      </c>
      <c r="G25" s="8">
        <f>G24/G10</f>
        <v/>
      </c>
    </row>
    <row r="26">
      <c r="B26" s="13" t="inlineStr">
        <is>
          <t>Income from operations</t>
        </is>
      </c>
      <c r="C26" s="43">
        <f>C10-C24</f>
        <v/>
      </c>
      <c r="D26" s="43">
        <f>D10-D24</f>
        <v/>
      </c>
      <c r="E26" s="43">
        <f>E10-E24</f>
        <v/>
      </c>
      <c r="F26" s="43">
        <f>F10-F24</f>
        <v/>
      </c>
      <c r="G26" s="43">
        <f>G10-G24</f>
        <v/>
      </c>
      <c r="H26" s="15" t="n"/>
      <c r="I26" s="15" t="n"/>
      <c r="J26" s="15" t="n"/>
      <c r="K26" s="15" t="n"/>
      <c r="L26" s="15" t="n"/>
      <c r="M26" s="15" t="n"/>
    </row>
    <row r="27">
      <c r="B27" s="8" t="inlineStr">
        <is>
          <t>Operating margin</t>
        </is>
      </c>
      <c r="C27" s="8">
        <f>C26/C10</f>
        <v/>
      </c>
      <c r="D27" s="8">
        <f>D26/D10</f>
        <v/>
      </c>
      <c r="E27" s="8">
        <f>E26/E10</f>
        <v/>
      </c>
      <c r="F27" s="8">
        <f>F26/F10</f>
        <v/>
      </c>
      <c r="G27" s="8">
        <f>G26/G10</f>
        <v/>
      </c>
    </row>
    <row r="28">
      <c r="B28" s="8" t="inlineStr">
        <is>
          <t>Memo: depreciation and amortisation (included in the cost lines above)</t>
        </is>
      </c>
      <c r="C28" s="25">
        <f>'Historical Cash Flow'!C16</f>
        <v/>
      </c>
      <c r="D28" s="25">
        <f>'Historical Cash Flow'!D16</f>
        <v/>
      </c>
      <c r="E28" s="25">
        <f>'Historical Cash Flow'!E16</f>
        <v/>
      </c>
      <c r="F28" s="25">
        <f>'Historical Cash Flow'!F16</f>
        <v/>
      </c>
      <c r="G28" s="25">
        <f>'Historical Cash Flow'!G16</f>
        <v/>
      </c>
    </row>
    <row r="29">
      <c r="B29" s="8" t="inlineStr">
        <is>
          <t>Memo: EBITDA (income from operations plus depreciation and amortisation)</t>
        </is>
      </c>
      <c r="C29" s="8">
        <f>C26+C28</f>
        <v/>
      </c>
      <c r="D29" s="8">
        <f>D26+D28</f>
        <v/>
      </c>
      <c r="E29" s="8">
        <f>E26+E28</f>
        <v/>
      </c>
      <c r="F29" s="8">
        <f>F26+F28</f>
        <v/>
      </c>
      <c r="G29" s="8">
        <f>G26+G28</f>
        <v/>
      </c>
    </row>
    <row r="30">
      <c r="B30" s="8" t="inlineStr">
        <is>
          <t>Memo: EBITDA margin</t>
        </is>
      </c>
      <c r="C30" s="8">
        <f>C29/C10</f>
        <v/>
      </c>
      <c r="D30" s="8">
        <f>D29/D10</f>
        <v/>
      </c>
      <c r="E30" s="8">
        <f>E29/E10</f>
        <v/>
      </c>
      <c r="F30" s="8">
        <f>F29/F10</f>
        <v/>
      </c>
      <c r="G30" s="8">
        <f>G29/G10</f>
        <v/>
      </c>
    </row>
    <row r="31">
      <c r="B31" s="8" t="inlineStr">
        <is>
          <t>Segment: Family of Apps - income from operations</t>
        </is>
      </c>
      <c r="C31" s="8">
        <f>C26-C32</f>
        <v/>
      </c>
      <c r="D31" s="8">
        <f>D26-D32</f>
        <v/>
      </c>
      <c r="E31" s="8">
        <f>E26-E32</f>
        <v/>
      </c>
      <c r="F31" s="8">
        <f>F26-F32</f>
        <v/>
      </c>
      <c r="G31" s="8">
        <f>G26-G32</f>
        <v/>
      </c>
    </row>
    <row r="32">
      <c r="B32" s="8" t="inlineStr">
        <is>
          <t>Segment: Reality Labs - loss from operations</t>
        </is>
      </c>
      <c r="C32" s="9" t="n">
        <v>-10193</v>
      </c>
      <c r="D32" s="9" t="n">
        <v>-13717</v>
      </c>
      <c r="E32" s="9" t="n">
        <v>-16120</v>
      </c>
      <c r="F32" s="9" t="n">
        <v>-17729</v>
      </c>
      <c r="G32" s="9" t="n">
        <v>-19193</v>
      </c>
    </row>
    <row r="35">
      <c r="B35" s="8" t="inlineStr">
        <is>
          <t>Interest income</t>
        </is>
      </c>
      <c r="C35" s="9" t="n">
        <v>461</v>
      </c>
      <c r="D35" s="9" t="n">
        <v>276</v>
      </c>
      <c r="E35" s="9" t="n">
        <v>1639</v>
      </c>
      <c r="F35" s="9" t="n">
        <v>2517</v>
      </c>
      <c r="G35" s="9" t="n">
        <v>2123</v>
      </c>
    </row>
    <row r="37">
      <c r="B37" s="8" t="inlineStr">
        <is>
          <t>Interest expense</t>
        </is>
      </c>
      <c r="C37" s="9" t="n">
        <v>0</v>
      </c>
      <c r="D37" s="9" t="n">
        <v>0</v>
      </c>
      <c r="E37" s="9" t="n">
        <v>-446</v>
      </c>
      <c r="F37" s="9" t="n">
        <v>-715</v>
      </c>
      <c r="G37" s="9" t="n">
        <v>-1165</v>
      </c>
    </row>
    <row r="39">
      <c r="B39" s="8" t="inlineStr">
        <is>
          <t>Other income (expense), net (foreign exchange and equity-investment marks)</t>
        </is>
      </c>
      <c r="C39" s="9" t="n">
        <v>70</v>
      </c>
      <c r="D39" s="9" t="n">
        <v>-401</v>
      </c>
      <c r="E39" s="9" t="n">
        <v>-516</v>
      </c>
      <c r="F39" s="9" t="n">
        <v>-519</v>
      </c>
      <c r="G39" s="9" t="n">
        <v>1698</v>
      </c>
    </row>
    <row r="41">
      <c r="B41" s="8" t="inlineStr">
        <is>
          <t>Total interest and other income (expense), net</t>
        </is>
      </c>
      <c r="C41" s="8">
        <f>C35+C37+C39</f>
        <v/>
      </c>
      <c r="D41" s="8">
        <f>D35+D37+D39</f>
        <v/>
      </c>
      <c r="E41" s="8">
        <f>E35+E37+E39</f>
        <v/>
      </c>
      <c r="F41" s="8">
        <f>F35+F37+F39</f>
        <v/>
      </c>
      <c r="G41" s="8">
        <f>G35+G37+G39</f>
        <v/>
      </c>
    </row>
    <row r="42">
      <c r="B42" s="8" t="inlineStr">
        <is>
          <t>Income before provision for income taxes</t>
        </is>
      </c>
      <c r="C42" s="29">
        <f>C26+C41</f>
        <v/>
      </c>
      <c r="D42" s="29">
        <f>D26+D41</f>
        <v/>
      </c>
      <c r="E42" s="29">
        <f>E26+E41</f>
        <v/>
      </c>
      <c r="F42" s="29">
        <f>F26+F41</f>
        <v/>
      </c>
      <c r="G42" s="29">
        <f>G26+G41</f>
        <v/>
      </c>
    </row>
    <row r="43">
      <c r="B43" s="8" t="inlineStr">
        <is>
          <t>Provision for income taxes</t>
        </is>
      </c>
      <c r="C43" s="9" t="n">
        <v>-7914</v>
      </c>
      <c r="D43" s="9" t="n">
        <v>-5619</v>
      </c>
      <c r="E43" s="9" t="n">
        <v>-8330</v>
      </c>
      <c r="F43" s="9" t="n">
        <v>-8303</v>
      </c>
      <c r="G43" s="9" t="n">
        <v>-25474</v>
      </c>
    </row>
    <row r="44">
      <c r="B44" s="8" t="inlineStr">
        <is>
          <t>Effective tax rate</t>
        </is>
      </c>
      <c r="C44" s="8">
        <f>-C43/C42</f>
        <v/>
      </c>
      <c r="D44" s="8">
        <f>-D43/D42</f>
        <v/>
      </c>
      <c r="E44" s="8">
        <f>-E43/E42</f>
        <v/>
      </c>
      <c r="F44" s="8">
        <f>-F43/F42</f>
        <v/>
      </c>
      <c r="G44" s="8">
        <f>-G43/G42</f>
        <v/>
      </c>
    </row>
    <row r="45">
      <c r="B45" s="13" t="inlineStr">
        <is>
          <t>NET INCOME</t>
        </is>
      </c>
      <c r="C45" s="43">
        <f>C42+C43</f>
        <v/>
      </c>
      <c r="D45" s="43">
        <f>D42+D43</f>
        <v/>
      </c>
      <c r="E45" s="43">
        <f>E42+E43</f>
        <v/>
      </c>
      <c r="F45" s="43">
        <f>F42+F43</f>
        <v/>
      </c>
      <c r="G45" s="43">
        <f>G42+G43</f>
        <v/>
      </c>
      <c r="H45" s="15" t="n"/>
      <c r="I45" s="15" t="n"/>
      <c r="J45" s="15" t="n"/>
      <c r="K45" s="15" t="n"/>
      <c r="L45" s="15" t="n"/>
      <c r="M45" s="15" t="n"/>
    </row>
    <row r="46">
      <c r="B46" s="8" t="inlineStr">
        <is>
          <t>Net margin</t>
        </is>
      </c>
      <c r="C46" s="8">
        <f>C45/C10</f>
        <v/>
      </c>
      <c r="D46" s="8">
        <f>D45/D10</f>
        <v/>
      </c>
      <c r="E46" s="8">
        <f>E45/E10</f>
        <v/>
      </c>
      <c r="F46" s="8">
        <f>F45/F10</f>
        <v/>
      </c>
      <c r="G46" s="8">
        <f>G45/G10</f>
        <v/>
      </c>
    </row>
    <row r="48">
      <c r="B48" s="8" t="inlineStr">
        <is>
          <t>Weighted-average basic shares (millions)</t>
        </is>
      </c>
      <c r="C48" s="16" t="n">
        <v>2815</v>
      </c>
      <c r="D48" s="16" t="n">
        <v>2687</v>
      </c>
      <c r="E48" s="16" t="n">
        <v>2574</v>
      </c>
      <c r="F48" s="16" t="n">
        <v>2534</v>
      </c>
      <c r="G48" s="16" t="n">
        <v>2521</v>
      </c>
    </row>
    <row r="49">
      <c r="B49" s="8" t="inlineStr">
        <is>
          <t>Weighted-average diluted shares (millions)</t>
        </is>
      </c>
      <c r="C49" s="16" t="n">
        <v>2859</v>
      </c>
      <c r="D49" s="16" t="n">
        <v>2702</v>
      </c>
      <c r="E49" s="16" t="n">
        <v>2629</v>
      </c>
      <c r="F49" s="16" t="n">
        <v>2614</v>
      </c>
      <c r="G49" s="16" t="n">
        <v>2574</v>
      </c>
    </row>
    <row r="50">
      <c r="B50" s="8" t="inlineStr">
        <is>
          <t>Basic earnings per share</t>
        </is>
      </c>
      <c r="C50" s="8">
        <f>C45/C48</f>
        <v/>
      </c>
      <c r="D50" s="8">
        <f>D45/D48</f>
        <v/>
      </c>
      <c r="E50" s="8">
        <f>E45/E48</f>
        <v/>
      </c>
      <c r="F50" s="8">
        <f>F45/F48</f>
        <v/>
      </c>
      <c r="G50" s="8">
        <f>G45/G48</f>
        <v/>
      </c>
    </row>
    <row r="51">
      <c r="B51" s="8" t="inlineStr">
        <is>
          <t>Diluted earnings per share</t>
        </is>
      </c>
      <c r="C51" s="8">
        <f>C45/C49</f>
        <v/>
      </c>
      <c r="D51" s="8">
        <f>D45/D49</f>
        <v/>
      </c>
      <c r="E51" s="8">
        <f>E45/E49</f>
        <v/>
      </c>
      <c r="F51" s="8">
        <f>F45/F49</f>
        <v/>
      </c>
      <c r="G51" s="8">
        <f>G45/G49</f>
        <v/>
      </c>
    </row>
    <row r="52">
      <c r="B52" s="8" t="inlineStr">
        <is>
          <t>Memo: share-based compensation (from the cash flow statement)</t>
        </is>
      </c>
      <c r="C52" s="24">
        <f>'Historical Cash Flow'!C17</f>
        <v/>
      </c>
      <c r="D52" s="24">
        <f>'Historical Cash Flow'!D17</f>
        <v/>
      </c>
      <c r="E52" s="24">
        <f>'Historical Cash Flow'!E17</f>
        <v/>
      </c>
      <c r="F52" s="24">
        <f>'Historical Cash Flow'!F17</f>
        <v/>
      </c>
      <c r="G52" s="24">
        <f>'Historical Cash Flow'!G17</f>
        <v/>
      </c>
    </row>
    <row r="55">
      <c r="B55" s="4" t="inlineStr">
        <is>
          <t>CROSS-CHECK TO THE REPORTED CONSOLIDATED STATEMENTS (US$ MILLIONS)</t>
        </is>
      </c>
      <c r="C55" s="5" t="n"/>
      <c r="D55" s="5" t="n"/>
      <c r="E55" s="5" t="n"/>
      <c r="F55" s="5" t="n"/>
      <c r="G55" s="5" t="n"/>
      <c r="H55" s="5" t="n"/>
      <c r="I55" s="5" t="n"/>
      <c r="J55" s="5" t="n"/>
      <c r="K55" s="5" t="n"/>
      <c r="L55" s="5" t="n"/>
      <c r="M55" s="5" t="n"/>
    </row>
    <row r="56">
      <c r="B56" s="44" t="inlineStr">
        <is>
          <t>Memo: revenue as reported in the Form 10-K</t>
        </is>
      </c>
      <c r="C56" s="9" t="n">
        <v>117929</v>
      </c>
      <c r="D56" s="9" t="n">
        <v>116609</v>
      </c>
      <c r="E56" s="9" t="n">
        <v>134902</v>
      </c>
      <c r="F56" s="9" t="n">
        <v>164501</v>
      </c>
      <c r="G56" s="9" t="n">
        <v>200966</v>
      </c>
    </row>
    <row r="57">
      <c r="B57" s="44" t="inlineStr">
        <is>
          <t>Memo: income from operations as reported in the Form 10-K</t>
        </is>
      </c>
      <c r="C57" s="9" t="n">
        <v>46753</v>
      </c>
      <c r="D57" s="9" t="n">
        <v>28944</v>
      </c>
      <c r="E57" s="9" t="n">
        <v>46751</v>
      </c>
      <c r="F57" s="9" t="n">
        <v>69380</v>
      </c>
      <c r="G57" s="9" t="n">
        <v>83276</v>
      </c>
    </row>
    <row r="58">
      <c r="B58" s="44" t="inlineStr">
        <is>
          <t>Memo: net income as reported in the Form 10-K</t>
        </is>
      </c>
      <c r="C58" s="9" t="n">
        <v>39370</v>
      </c>
      <c r="D58" s="9" t="n">
        <v>23200</v>
      </c>
      <c r="E58" s="9" t="n">
        <v>39098</v>
      </c>
      <c r="F58" s="9" t="n">
        <v>62360</v>
      </c>
      <c r="G58" s="9" t="n">
        <v>60458</v>
      </c>
    </row>
    <row r="59">
      <c r="B59" s="8" t="inlineStr">
        <is>
          <t>CHECK: computed revenue less reported revenue (must equal zero)</t>
        </is>
      </c>
      <c r="C59" s="20">
        <f>C10-C56</f>
        <v/>
      </c>
      <c r="D59" s="20">
        <f>D10-D56</f>
        <v/>
      </c>
      <c r="E59" s="20">
        <f>E10-E56</f>
        <v/>
      </c>
      <c r="F59" s="20">
        <f>F10-F56</f>
        <v/>
      </c>
      <c r="G59" s="20">
        <f>G10-G56</f>
        <v/>
      </c>
    </row>
    <row r="60">
      <c r="B60" s="8" t="inlineStr">
        <is>
          <t>CHECK: computed income from operations less reported (must equal zero)</t>
        </is>
      </c>
      <c r="C60" s="20">
        <f>C26-C57</f>
        <v/>
      </c>
      <c r="D60" s="20">
        <f>D26-D57</f>
        <v/>
      </c>
      <c r="E60" s="20">
        <f>E26-E57</f>
        <v/>
      </c>
      <c r="F60" s="20">
        <f>F26-F57</f>
        <v/>
      </c>
      <c r="G60" s="20">
        <f>G26-G57</f>
        <v/>
      </c>
    </row>
    <row r="61">
      <c r="B61" s="8" t="inlineStr">
        <is>
          <t>CHECK: computed net income less reported net income (must equal zero)</t>
        </is>
      </c>
      <c r="C61" s="20">
        <f>C45-C58</f>
        <v/>
      </c>
      <c r="D61" s="20">
        <f>D45-D58</f>
        <v/>
      </c>
      <c r="E61" s="20">
        <f>E45-E58</f>
        <v/>
      </c>
      <c r="F61" s="20">
        <f>F45-F58</f>
        <v/>
      </c>
      <c r="G61" s="20">
        <f>G45-G58</f>
        <v/>
      </c>
    </row>
    <row r="63">
      <c r="B63" s="10" t="inlineStr">
        <is>
          <t>Reported revenue, income from operations and net income above are as presented in the Form 10-K for the fiscal year ended 31 December 2025 (filed 29 January 2026), which carries FY2023A-FY2025A comparatives; FY2021A-FY2022A are as presented in the Form 10-K for the fiscal year ended 31 December 2022 (filed 2 February 2023).</t>
        </is>
      </c>
    </row>
    <row r="64">
      <c r="B64" s="10" t="inlineStr">
        <is>
          <t>Row numbering on this tab aligns with the projected Income Statement tab (columns H-L), so the two can be read side by side. Rows that exist only as projection inputs are omitted here.</t>
        </is>
      </c>
    </row>
  </sheetData>
  <pageMargins left="0.75" right="0.75" top="1" bottom="1" header="0.5" footer="0.5"/>
</worksheet>
</file>

<file path=xl/worksheets/sheet6.xml><?xml version="1.0" encoding="utf-8"?>
<worksheet xmlns="http://schemas.openxmlformats.org/spreadsheetml/2006/main">
  <sheetPr>
    <tabColor rgb="007F7F7F"/>
    <outlinePr summaryBelow="1" summaryRight="1"/>
    <pageSetUpPr/>
  </sheetPr>
  <dimension ref="B2:M86"/>
  <sheetViews>
    <sheetView showGridLines="0" workbookViewId="0">
      <pane xSplit="2" ySplit="5" topLeftCell="C6"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46" customWidth="1" min="13" max="13"/>
  </cols>
  <sheetData>
    <row r="2" ht="20" customHeight="1">
      <c r="B2" s="1" t="inlineStr">
        <is>
          <t>META PLATFORMS, INC. - HISTORICAL CASH FLOW STATEMENT (AS REPORTED)</t>
        </is>
      </c>
      <c r="C2" s="2" t="n"/>
      <c r="D2" s="2" t="n"/>
      <c r="E2" s="2" t="n"/>
      <c r="F2" s="2" t="n"/>
      <c r="G2" s="2" t="n"/>
      <c r="H2" s="2" t="n"/>
      <c r="I2" s="2" t="n"/>
      <c r="J2" s="2" t="n"/>
      <c r="K2" s="2" t="n"/>
      <c r="L2" s="2" t="n"/>
      <c r="M2" s="2" t="n"/>
    </row>
    <row r="3">
      <c r="B3" s="3" t="inlineStr">
        <is>
          <t>US$ in millions.  Fiscal years ended December 31.  Years FY2021A-FY2025A as reported in Meta Platforms filings with the SEC; there are no estimated columns on this tab.</t>
        </is>
      </c>
    </row>
    <row r="4">
      <c r="B4" s="3" t="inlineStr">
        <is>
          <t>Colour key: BLUE = reported figure (input)   BLACK = calculated   GREEN = link to another sheet</t>
        </is>
      </c>
    </row>
    <row r="13">
      <c r="B13" s="17" t="inlineStr">
        <is>
          <t>US$ in millions</t>
        </is>
      </c>
      <c r="C13" s="7" t="inlineStr">
        <is>
          <t>2021A</t>
        </is>
      </c>
      <c r="D13" s="7" t="inlineStr">
        <is>
          <t>2022A</t>
        </is>
      </c>
      <c r="E13" s="7" t="inlineStr">
        <is>
          <t>2023A</t>
        </is>
      </c>
      <c r="F13" s="7" t="inlineStr">
        <is>
          <t>2024A</t>
        </is>
      </c>
      <c r="G13" s="7" t="inlineStr">
        <is>
          <t>2025A</t>
        </is>
      </c>
    </row>
    <row r="15">
      <c r="B15" s="8" t="inlineStr">
        <is>
          <t>Net income</t>
        </is>
      </c>
      <c r="C15" s="24">
        <f>'Historical Income Statement'!C45</f>
        <v/>
      </c>
      <c r="D15" s="24">
        <f>'Historical Income Statement'!D45</f>
        <v/>
      </c>
      <c r="E15" s="24">
        <f>'Historical Income Statement'!E45</f>
        <v/>
      </c>
      <c r="F15" s="24">
        <f>'Historical Income Statement'!F45</f>
        <v/>
      </c>
      <c r="G15" s="24">
        <f>'Historical Income Statement'!G45</f>
        <v/>
      </c>
    </row>
    <row r="16">
      <c r="B16" s="8" t="inlineStr">
        <is>
          <t>Depreciation and amortisation</t>
        </is>
      </c>
      <c r="C16" s="44" t="n">
        <v>7967</v>
      </c>
      <c r="D16" s="44" t="n">
        <v>8686</v>
      </c>
      <c r="E16" s="44" t="n">
        <v>11178</v>
      </c>
      <c r="F16" s="44" t="n">
        <v>15498</v>
      </c>
      <c r="G16" s="44" t="n">
        <v>18616</v>
      </c>
    </row>
    <row r="17">
      <c r="B17" s="8" t="inlineStr">
        <is>
          <t>Share-based compensation</t>
        </is>
      </c>
      <c r="C17" s="9" t="n">
        <v>9164</v>
      </c>
      <c r="D17" s="9" t="n">
        <v>11992</v>
      </c>
      <c r="E17" s="9" t="n">
        <v>14027</v>
      </c>
      <c r="F17" s="9" t="n">
        <v>16690</v>
      </c>
      <c r="G17" s="9" t="n">
        <v>20427</v>
      </c>
    </row>
    <row r="19">
      <c r="B19" s="8" t="inlineStr">
        <is>
          <t>Deferred income taxes</t>
        </is>
      </c>
      <c r="C19" s="9" t="n">
        <v>609</v>
      </c>
      <c r="D19" s="9" t="n">
        <v>-3286</v>
      </c>
      <c r="E19" s="9" t="n">
        <v>131</v>
      </c>
      <c r="F19" s="9" t="n">
        <v>-4738</v>
      </c>
      <c r="G19" s="9" t="n">
        <v>18738</v>
      </c>
    </row>
    <row r="21">
      <c r="B21" s="8" t="inlineStr">
        <is>
          <t>Unrealised (gain) loss on equity investments</t>
        </is>
      </c>
      <c r="C21" s="9" t="n">
        <v>0</v>
      </c>
      <c r="D21" s="9" t="n">
        <v>0</v>
      </c>
      <c r="E21" s="9" t="n">
        <v>102</v>
      </c>
      <c r="F21" s="9" t="n">
        <v>-53</v>
      </c>
      <c r="G21" s="9" t="n">
        <v>-1138</v>
      </c>
    </row>
    <row r="23">
      <c r="B23" s="8" t="inlineStr">
        <is>
          <t>Impairment charges for facilities consolidation</t>
        </is>
      </c>
      <c r="C23" s="9" t="n">
        <v>0</v>
      </c>
      <c r="D23" s="9" t="n">
        <v>2218</v>
      </c>
      <c r="E23" s="9" t="n">
        <v>2432</v>
      </c>
      <c r="F23" s="9" t="n">
        <v>383</v>
      </c>
      <c r="G23" s="9" t="n">
        <v>0</v>
      </c>
    </row>
    <row r="25">
      <c r="B25" s="8" t="inlineStr">
        <is>
          <t>Other non-cash items (residual to reported operating cash flow)</t>
        </is>
      </c>
      <c r="C25" s="24">
        <f>'Cash Flow Statement'!C6-(C15+C16+C17+C19+C21+C23+C34)</f>
        <v/>
      </c>
      <c r="D25" s="24">
        <f>'Cash Flow Statement'!D6-(D15+D16+D17+D19+D21+D23+D34)</f>
        <v/>
      </c>
      <c r="E25" s="24">
        <f>'Cash Flow Statement'!E6-(E15+E16+E17+E19+E21+E23+E34)</f>
        <v/>
      </c>
      <c r="F25" s="24">
        <f>'Cash Flow Statement'!F6-(F15+F16+F17+F19+F21+F23+F34)</f>
        <v/>
      </c>
      <c r="G25" s="24">
        <f>'Cash Flow Statement'!G6-(G15+G16+G17+G19+G21+G23+G34)</f>
        <v/>
      </c>
    </row>
    <row r="27">
      <c r="B27" s="8" t="inlineStr">
        <is>
          <t>Changes in operating assets and liabilities:</t>
        </is>
      </c>
    </row>
    <row r="28">
      <c r="B28" s="8" t="inlineStr">
        <is>
          <t xml:space="preserve">    Accounts receivable</t>
        </is>
      </c>
      <c r="C28" s="9" t="n">
        <v>-3110</v>
      </c>
      <c r="D28" s="9" t="n">
        <v>231</v>
      </c>
      <c r="E28" s="9" t="n">
        <v>-2399</v>
      </c>
      <c r="F28" s="9" t="n">
        <v>-1485</v>
      </c>
      <c r="G28" s="9" t="n">
        <v>-1815</v>
      </c>
    </row>
    <row r="29">
      <c r="B29" s="8" t="inlineStr">
        <is>
          <t xml:space="preserve">    Prepaid expenses and other current assets</t>
        </is>
      </c>
      <c r="C29" s="9" t="n">
        <v>-1750</v>
      </c>
      <c r="D29" s="9" t="n">
        <v>162</v>
      </c>
      <c r="E29" s="9" t="n">
        <v>559</v>
      </c>
      <c r="F29" s="9" t="n">
        <v>-698</v>
      </c>
      <c r="G29" s="9" t="n">
        <v>-89</v>
      </c>
    </row>
    <row r="30">
      <c r="B30" s="8" t="inlineStr">
        <is>
          <t xml:space="preserve">    Other assets (non-current)</t>
        </is>
      </c>
      <c r="C30" s="9" t="n">
        <v>-349</v>
      </c>
      <c r="D30" s="9" t="n">
        <v>-106</v>
      </c>
      <c r="E30" s="9" t="n">
        <v>-80</v>
      </c>
      <c r="F30" s="9" t="n">
        <v>-270</v>
      </c>
      <c r="G30" s="9" t="n">
        <v>-481</v>
      </c>
    </row>
    <row r="31">
      <c r="B31" s="8" t="inlineStr">
        <is>
          <t xml:space="preserve">    Accounts payable (includes partners payable for FY2021A-FY2023A)</t>
        </is>
      </c>
      <c r="C31" s="9" t="n">
        <v>1424</v>
      </c>
      <c r="D31" s="9" t="n">
        <v>300</v>
      </c>
      <c r="E31" s="9" t="n">
        <v>-220</v>
      </c>
      <c r="F31" s="9" t="n">
        <v>373</v>
      </c>
      <c r="G31" s="9" t="n">
        <v>-14</v>
      </c>
    </row>
    <row r="32">
      <c r="B32" s="8" t="inlineStr">
        <is>
          <t xml:space="preserve">    Accrued expenses and other current liabilities</t>
        </is>
      </c>
      <c r="C32" s="9" t="n">
        <v>3544</v>
      </c>
      <c r="D32" s="9" t="n">
        <v>4210</v>
      </c>
      <c r="E32" s="9" t="n">
        <v>5352</v>
      </c>
      <c r="F32" s="9" t="n">
        <v>323</v>
      </c>
      <c r="G32" s="9" t="n">
        <v>1077</v>
      </c>
    </row>
    <row r="33">
      <c r="B33" s="8" t="inlineStr">
        <is>
          <t xml:space="preserve">    Other liabilities (non-current)</t>
        </is>
      </c>
      <c r="C33" s="9" t="n">
        <v>941</v>
      </c>
      <c r="D33" s="9" t="n">
        <v>886</v>
      </c>
      <c r="E33" s="9" t="n">
        <v>624</v>
      </c>
      <c r="F33" s="9" t="n">
        <v>2805</v>
      </c>
      <c r="G33" s="9" t="n">
        <v>437</v>
      </c>
    </row>
    <row r="34">
      <c r="B34" s="8" t="inlineStr">
        <is>
          <t>Memo: total change in operating assets and liabilities</t>
        </is>
      </c>
      <c r="C34" s="8">
        <f>SUM(C28:C33)</f>
        <v/>
      </c>
      <c r="D34" s="8">
        <f>SUM(D28:D33)</f>
        <v/>
      </c>
      <c r="E34" s="8">
        <f>SUM(E28:E33)</f>
        <v/>
      </c>
      <c r="F34" s="8">
        <f>SUM(F28:F33)</f>
        <v/>
      </c>
      <c r="G34" s="8">
        <f>SUM(G28:G33)</f>
        <v/>
      </c>
    </row>
    <row r="35">
      <c r="B35" s="13" t="inlineStr">
        <is>
          <t>Net cash provided by operating activities</t>
        </is>
      </c>
      <c r="C35" s="42">
        <f>C15+C16+C17+C19+C21+C23+C25+C34</f>
        <v/>
      </c>
      <c r="D35" s="42">
        <f>D15+D16+D17+D19+D21+D23+D25+D34</f>
        <v/>
      </c>
      <c r="E35" s="42">
        <f>E15+E16+E17+E19+E21+E23+E25+E34</f>
        <v/>
      </c>
      <c r="F35" s="42">
        <f>F15+F16+F17+F19+F21+F23+F25+F34</f>
        <v/>
      </c>
      <c r="G35" s="42">
        <f>G15+G16+G17+G19+G21+G23+G25+G34</f>
        <v/>
      </c>
      <c r="H35" s="15" t="n"/>
      <c r="I35" s="15" t="n"/>
      <c r="J35" s="15" t="n"/>
      <c r="K35" s="15" t="n"/>
      <c r="L35" s="15" t="n"/>
      <c r="M35" s="15" t="n"/>
    </row>
    <row r="39">
      <c r="B39" s="8" t="inlineStr">
        <is>
          <t>Purchases of property and equipment</t>
        </is>
      </c>
      <c r="C39" s="9" t="n">
        <v>-18690</v>
      </c>
      <c r="D39" s="9" t="n">
        <v>-31431</v>
      </c>
      <c r="E39" s="9" t="n">
        <v>-27266</v>
      </c>
      <c r="F39" s="9" t="n">
        <v>-37256</v>
      </c>
      <c r="G39" s="9" t="n">
        <v>-69691</v>
      </c>
    </row>
    <row r="40">
      <c r="B40" s="8" t="inlineStr">
        <is>
          <t>Net (purchases)/sales and maturities of marketable securities</t>
        </is>
      </c>
      <c r="C40" s="9" t="n">
        <v>-30407</v>
      </c>
      <c r="D40" s="9" t="n">
        <v>-9626</v>
      </c>
      <c r="E40" s="9" t="n">
        <v>-2982</v>
      </c>
      <c r="F40" s="9" t="n">
        <v>-25542</v>
      </c>
      <c r="G40" s="9" t="n">
        <v>-36929</v>
      </c>
    </row>
    <row r="41">
      <c r="B41" s="8" t="inlineStr">
        <is>
          <t>Sales and maturities of marketable securities</t>
        </is>
      </c>
      <c r="C41" s="9" t="n">
        <v>42586</v>
      </c>
      <c r="D41" s="9" t="n">
        <v>13158</v>
      </c>
      <c r="E41" s="9" t="n">
        <v>6184</v>
      </c>
      <c r="F41" s="9" t="n">
        <v>15789</v>
      </c>
      <c r="G41" s="9" t="n">
        <v>26874</v>
      </c>
    </row>
    <row r="42">
      <c r="B42" s="8" t="inlineStr">
        <is>
          <t>Payments for held-for-sale assets</t>
        </is>
      </c>
      <c r="C42" s="9" t="n">
        <v>0</v>
      </c>
      <c r="D42" s="9" t="n">
        <v>0</v>
      </c>
      <c r="E42" s="9" t="n">
        <v>0</v>
      </c>
      <c r="F42" s="9" t="n">
        <v>0</v>
      </c>
      <c r="G42" s="9" t="n">
        <v>-2432</v>
      </c>
    </row>
    <row r="43">
      <c r="B43" s="8" t="inlineStr">
        <is>
          <t>Proceeds from venture distribution</t>
        </is>
      </c>
      <c r="C43" s="9" t="n">
        <v>0</v>
      </c>
      <c r="D43" s="9" t="n">
        <v>0</v>
      </c>
      <c r="E43" s="9" t="n">
        <v>0</v>
      </c>
      <c r="F43" s="9" t="n">
        <v>0</v>
      </c>
      <c r="G43" s="9" t="n">
        <v>2554</v>
      </c>
    </row>
    <row r="44">
      <c r="B44" s="8" t="inlineStr">
        <is>
          <t>Purchases of non-marketable equity investments</t>
        </is>
      </c>
      <c r="C44" s="9" t="n">
        <v>0</v>
      </c>
      <c r="D44" s="9" t="n">
        <v>0</v>
      </c>
      <c r="E44" s="9" t="n">
        <v>0</v>
      </c>
      <c r="F44" s="9" t="n">
        <v>-11</v>
      </c>
      <c r="G44" s="9" t="n">
        <v>-18330</v>
      </c>
    </row>
    <row r="46">
      <c r="B46" s="8" t="inlineStr">
        <is>
          <t>Acquisitions of businesses and intangible assets</t>
        </is>
      </c>
      <c r="C46" s="9" t="n">
        <v>-851</v>
      </c>
      <c r="D46" s="9" t="n">
        <v>-1312</v>
      </c>
      <c r="E46" s="9" t="n">
        <v>-629</v>
      </c>
      <c r="F46" s="9" t="n">
        <v>-270</v>
      </c>
      <c r="G46" s="9" t="n">
        <v>-4231</v>
      </c>
    </row>
    <row r="48">
      <c r="B48" s="8" t="inlineStr">
        <is>
          <t>Other investing activities (includes proceeds from property and equipment)</t>
        </is>
      </c>
      <c r="C48" s="9" t="n">
        <v>-208</v>
      </c>
      <c r="D48" s="9" t="n">
        <v>241</v>
      </c>
      <c r="E48" s="9" t="n">
        <v>198</v>
      </c>
      <c r="F48" s="9" t="n">
        <v>140</v>
      </c>
      <c r="G48" s="9" t="n">
        <v>182</v>
      </c>
    </row>
    <row r="50">
      <c r="B50" s="13" t="inlineStr">
        <is>
          <t>Net cash provided by (used in) investing activities</t>
        </is>
      </c>
      <c r="C50" s="42">
        <f>C39+C40+C41+C42+C43+C44+C46+C48</f>
        <v/>
      </c>
      <c r="D50" s="42">
        <f>D39+D40+D41+D42+D43+D44+D46+D48</f>
        <v/>
      </c>
      <c r="E50" s="42">
        <f>E39+E40+E41+E42+E43+E44+E46+E48</f>
        <v/>
      </c>
      <c r="F50" s="42">
        <f>F39+F40+F41+F42+F43+F44+F46+F48</f>
        <v/>
      </c>
      <c r="G50" s="42">
        <f>G39+G40+G41+G42+G43+G44+G46+G48</f>
        <v/>
      </c>
      <c r="H50" s="15" t="n"/>
      <c r="I50" s="15" t="n"/>
      <c r="J50" s="15" t="n"/>
      <c r="K50" s="15" t="n"/>
      <c r="L50" s="15" t="n"/>
      <c r="M50" s="15" t="n"/>
    </row>
    <row r="51">
      <c r="B51" s="8" t="inlineStr">
        <is>
          <t>Memo: capital expenditures, including principal payments on finance leases</t>
        </is>
      </c>
      <c r="C51" s="8">
        <f>-C39-C62</f>
        <v/>
      </c>
      <c r="D51" s="8">
        <f>-D39-D62</f>
        <v/>
      </c>
      <c r="E51" s="8">
        <f>-E39-E62</f>
        <v/>
      </c>
      <c r="F51" s="8">
        <f>-F39-F62</f>
        <v/>
      </c>
      <c r="G51" s="8">
        <f>-G39-G62</f>
        <v/>
      </c>
    </row>
    <row r="52">
      <c r="B52" s="13" t="inlineStr">
        <is>
          <t>FREE CASH FLOW (operating cash flow less capital expenditures including finance-lease principal)</t>
        </is>
      </c>
      <c r="C52" s="42">
        <f>C35+C39+C62</f>
        <v/>
      </c>
      <c r="D52" s="42">
        <f>D35+D39+D62</f>
        <v/>
      </c>
      <c r="E52" s="42">
        <f>E35+E39+E62</f>
        <v/>
      </c>
      <c r="F52" s="42">
        <f>F35+F39+F62</f>
        <v/>
      </c>
      <c r="G52" s="42">
        <f>G35+G39+G62</f>
        <v/>
      </c>
      <c r="H52" s="15" t="n"/>
      <c r="I52" s="15" t="n"/>
      <c r="J52" s="15" t="n"/>
      <c r="K52" s="15" t="n"/>
      <c r="L52" s="15" t="n"/>
      <c r="M52" s="15" t="n"/>
    </row>
    <row r="53">
      <c r="B53" s="8" t="inlineStr">
        <is>
          <t>Free cash flow margin</t>
        </is>
      </c>
      <c r="C53" s="24">
        <f>C52/'Historical Income Statement'!C10</f>
        <v/>
      </c>
      <c r="D53" s="24">
        <f>D52/'Historical Income Statement'!D10</f>
        <v/>
      </c>
      <c r="E53" s="24">
        <f>E52/'Historical Income Statement'!E10</f>
        <v/>
      </c>
      <c r="F53" s="24">
        <f>F52/'Historical Income Statement'!F10</f>
        <v/>
      </c>
      <c r="G53" s="24">
        <f>G52/'Historical Income Statement'!G10</f>
        <v/>
      </c>
    </row>
    <row r="55">
      <c r="B55" s="8" t="inlineStr">
        <is>
          <t>Proceeds from issuance of long-term debt, net</t>
        </is>
      </c>
      <c r="C55" s="9" t="n">
        <v>0</v>
      </c>
      <c r="D55" s="9" t="n">
        <v>9921</v>
      </c>
      <c r="E55" s="9" t="n">
        <v>8455</v>
      </c>
      <c r="F55" s="9" t="n">
        <v>10432</v>
      </c>
      <c r="G55" s="9" t="n">
        <v>29906</v>
      </c>
    </row>
    <row r="56">
      <c r="B56" s="8" t="inlineStr">
        <is>
          <t>Repurchases of Class A common stock</t>
        </is>
      </c>
      <c r="C56" s="9" t="n">
        <v>-44537</v>
      </c>
      <c r="D56" s="9" t="n">
        <v>-27956</v>
      </c>
      <c r="E56" s="9" t="n">
        <v>-19774</v>
      </c>
      <c r="F56" s="9" t="n">
        <v>-30125</v>
      </c>
      <c r="G56" s="9" t="n">
        <v>-26248</v>
      </c>
    </row>
    <row r="58">
      <c r="B58" s="8" t="inlineStr">
        <is>
          <t>Taxes paid related to net share settlement of equity awards</t>
        </is>
      </c>
      <c r="C58" s="9" t="n">
        <v>-5515</v>
      </c>
      <c r="D58" s="9" t="n">
        <v>-3595</v>
      </c>
      <c r="E58" s="9" t="n">
        <v>-7012</v>
      </c>
      <c r="F58" s="9" t="n">
        <v>-13770</v>
      </c>
      <c r="G58" s="9" t="n">
        <v>-18400</v>
      </c>
    </row>
    <row r="60">
      <c r="B60" s="8" t="inlineStr">
        <is>
          <t>Payments for dividends and dividend equivalents</t>
        </is>
      </c>
      <c r="C60" s="9" t="n">
        <v>0</v>
      </c>
      <c r="D60" s="9" t="n">
        <v>0</v>
      </c>
      <c r="E60" s="9" t="n">
        <v>0</v>
      </c>
      <c r="F60" s="9" t="n">
        <v>-5072</v>
      </c>
      <c r="G60" s="9" t="n">
        <v>-5324</v>
      </c>
    </row>
    <row r="62">
      <c r="B62" s="8" t="inlineStr">
        <is>
          <t>Principal payments on finance leases</t>
        </is>
      </c>
      <c r="C62" s="9" t="n">
        <v>-677</v>
      </c>
      <c r="D62" s="9" t="n">
        <v>-850</v>
      </c>
      <c r="E62" s="9" t="n">
        <v>-1058</v>
      </c>
      <c r="F62" s="9" t="n">
        <v>-1969</v>
      </c>
      <c r="G62" s="9" t="n">
        <v>-2524</v>
      </c>
    </row>
    <row r="63">
      <c r="B63" s="8" t="inlineStr">
        <is>
          <t>Other financing activities</t>
        </is>
      </c>
      <c r="C63" s="9" t="n">
        <v>1</v>
      </c>
      <c r="D63" s="9" t="n">
        <v>344</v>
      </c>
      <c r="E63" s="9" t="n">
        <v>-111</v>
      </c>
      <c r="F63" s="9" t="n">
        <v>-277</v>
      </c>
      <c r="G63" s="9" t="n">
        <v>2220</v>
      </c>
    </row>
    <row r="65">
      <c r="B65" s="13" t="inlineStr">
        <is>
          <t>Net cash provided by (used in) financing activities</t>
        </is>
      </c>
      <c r="C65" s="42">
        <f>C55+C56+C58+C60+C62+C63</f>
        <v/>
      </c>
      <c r="D65" s="42">
        <f>D55+D56+D58+D60+D62+D63</f>
        <v/>
      </c>
      <c r="E65" s="42">
        <f>E55+E56+E58+E60+E62+E63</f>
        <v/>
      </c>
      <c r="F65" s="42">
        <f>F55+F56+F58+F60+F62+F63</f>
        <v/>
      </c>
      <c r="G65" s="42">
        <f>G55+G56+G58+G60+G62+G63</f>
        <v/>
      </c>
      <c r="H65" s="15" t="n"/>
      <c r="I65" s="15" t="n"/>
      <c r="J65" s="15" t="n"/>
      <c r="K65" s="15" t="n"/>
      <c r="L65" s="15" t="n"/>
      <c r="M65" s="15" t="n"/>
    </row>
    <row r="67">
      <c r="B67" s="8" t="inlineStr">
        <is>
          <t>Memo: total liabilities plus total equity less non-cash assets</t>
        </is>
      </c>
      <c r="C67" s="24">
        <f>'Historical Balance Sheet'!C49+'Historical Balance Sheet'!C55-('Historical Balance Sheet'!C16+'Historical Balance Sheet'!C18+'Historical Balance Sheet'!C21+'Historical Balance Sheet'!C28+'Historical Balance Sheet'!C29+'Historical Balance Sheet'!C31+'Historical Balance Sheet'!C32)</f>
        <v/>
      </c>
      <c r="D67" s="24">
        <f>'Historical Balance Sheet'!D49+'Historical Balance Sheet'!D55-('Historical Balance Sheet'!D16+'Historical Balance Sheet'!D18+'Historical Balance Sheet'!D21+'Historical Balance Sheet'!D28+'Historical Balance Sheet'!D29+'Historical Balance Sheet'!D31+'Historical Balance Sheet'!D32)</f>
        <v/>
      </c>
      <c r="E67" s="24">
        <f>'Historical Balance Sheet'!E49+'Historical Balance Sheet'!E55-('Historical Balance Sheet'!E16+'Historical Balance Sheet'!E18+'Historical Balance Sheet'!E21+'Historical Balance Sheet'!E28+'Historical Balance Sheet'!E29+'Historical Balance Sheet'!E31+'Historical Balance Sheet'!E32)</f>
        <v/>
      </c>
      <c r="F67" s="24">
        <f>'Historical Balance Sheet'!F49+'Historical Balance Sheet'!F55-('Historical Balance Sheet'!F16+'Historical Balance Sheet'!F18+'Historical Balance Sheet'!F21+'Historical Balance Sheet'!F28+'Historical Balance Sheet'!F29+'Historical Balance Sheet'!F31+'Historical Balance Sheet'!F32)</f>
        <v/>
      </c>
      <c r="G67" s="24">
        <f>'Historical Balance Sheet'!G49+'Historical Balance Sheet'!G55-('Historical Balance Sheet'!G16+'Historical Balance Sheet'!G18+'Historical Balance Sheet'!G21+'Historical Balance Sheet'!G28+'Historical Balance Sheet'!G29+'Historical Balance Sheet'!G31+'Historical Balance Sheet'!G32)</f>
        <v/>
      </c>
    </row>
    <row r="68">
      <c r="B68" s="8" t="inlineStr">
        <is>
          <t>Memo: change in the above (equals the change in cash plus marketable securities)</t>
        </is>
      </c>
      <c r="C68" s="24">
        <f>C67-('Cash Flow Statement'!C9+'Cash Flow Statement'!C10)</f>
        <v/>
      </c>
      <c r="D68" s="8">
        <f>D67-C67</f>
        <v/>
      </c>
      <c r="E68" s="8">
        <f>E67-D67</f>
        <v/>
      </c>
      <c r="F68" s="8">
        <f>F67-E67</f>
        <v/>
      </c>
      <c r="G68" s="8">
        <f>G67-F67</f>
        <v/>
      </c>
    </row>
    <row r="69">
      <c r="B69" s="8" t="inlineStr">
        <is>
          <t>Non-cash and other balance-sheet movements (reconciling item)</t>
        </is>
      </c>
      <c r="C69" s="24">
        <f>C68-(C35+C50+C65)-(C70)-(('Historical Balance Sheet'!C15-'Cash Flow Statement'!C10))</f>
        <v/>
      </c>
      <c r="D69" s="24">
        <f>D68-(D35+D50+D65)-(D70)-(('Historical Balance Sheet'!D15-'Historical Balance Sheet'!C15))</f>
        <v/>
      </c>
      <c r="E69" s="24">
        <f>E68-(E35+E50+E65)-(E70)-(('Historical Balance Sheet'!E15-'Historical Balance Sheet'!D15))</f>
        <v/>
      </c>
      <c r="F69" s="24">
        <f>F68-(F35+F50+F65)-(F70)-(('Historical Balance Sheet'!F15-'Historical Balance Sheet'!E15))</f>
        <v/>
      </c>
      <c r="G69" s="24">
        <f>G68-(G35+G50+G65)-(G70)-(('Historical Balance Sheet'!G15-'Historical Balance Sheet'!F15))</f>
        <v/>
      </c>
    </row>
    <row r="70">
      <c r="B70" s="8" t="inlineStr">
        <is>
          <t>Effect of exchange rate changes on cash, cash equivalents and restricted cash</t>
        </is>
      </c>
      <c r="C70" s="9" t="n">
        <v>-474</v>
      </c>
      <c r="D70" s="9" t="n">
        <v>-638</v>
      </c>
      <c r="E70" s="9" t="n">
        <v>113</v>
      </c>
      <c r="F70" s="9" t="n">
        <v>-786</v>
      </c>
      <c r="G70" s="9" t="n">
        <v>235</v>
      </c>
    </row>
    <row r="72">
      <c r="B72" s="13" t="inlineStr">
        <is>
          <t>Net increase (decrease) in cash and cash equivalents</t>
        </is>
      </c>
      <c r="C72" s="42">
        <f>C35+C50+C65+C70+C69</f>
        <v/>
      </c>
      <c r="D72" s="42">
        <f>D35+D50+D65+D70+D69</f>
        <v/>
      </c>
      <c r="E72" s="42">
        <f>E35+E50+E65+E70+E69</f>
        <v/>
      </c>
      <c r="F72" s="42">
        <f>F35+F50+F65+F70+F69</f>
        <v/>
      </c>
      <c r="G72" s="42">
        <f>G35+G50+G65+G70+G69</f>
        <v/>
      </c>
      <c r="H72" s="15" t="n"/>
      <c r="I72" s="15" t="n"/>
      <c r="J72" s="15" t="n"/>
      <c r="K72" s="15" t="n"/>
      <c r="L72" s="15" t="n"/>
      <c r="M72" s="15" t="n"/>
    </row>
    <row r="73">
      <c r="B73" s="8" t="inlineStr">
        <is>
          <t>Cash and cash equivalents at beginning of period</t>
        </is>
      </c>
      <c r="C73" s="24">
        <f>'Cash Flow Statement'!C9</f>
        <v/>
      </c>
      <c r="D73" s="24">
        <f>'Historical Balance Sheet'!C14</f>
        <v/>
      </c>
      <c r="E73" s="24">
        <f>'Historical Balance Sheet'!D14</f>
        <v/>
      </c>
      <c r="F73" s="24">
        <f>'Historical Balance Sheet'!E14</f>
        <v/>
      </c>
      <c r="G73" s="24">
        <f>'Historical Balance Sheet'!F14</f>
        <v/>
      </c>
    </row>
    <row r="74">
      <c r="B74" s="13" t="inlineStr">
        <is>
          <t>Cash and cash equivalents at end of period</t>
        </is>
      </c>
      <c r="C74" s="42">
        <f>C73+C72</f>
        <v/>
      </c>
      <c r="D74" s="42">
        <f>D73+D72</f>
        <v/>
      </c>
      <c r="E74" s="42">
        <f>E73+E72</f>
        <v/>
      </c>
      <c r="F74" s="42">
        <f>F73+F72</f>
        <v/>
      </c>
      <c r="G74" s="42">
        <f>G73+G72</f>
        <v/>
      </c>
      <c r="H74" s="15" t="n"/>
      <c r="I74" s="15" t="n"/>
      <c r="J74" s="15" t="n"/>
      <c r="K74" s="15" t="n"/>
      <c r="L74" s="15" t="n"/>
      <c r="M74" s="15" t="n"/>
    </row>
    <row r="76">
      <c r="B76" s="4" t="inlineStr">
        <is>
          <t>CROSS-CHECK TO THE REPORTED CONSOLIDATED STATEMENT AND THE BALANCE SHEET</t>
        </is>
      </c>
      <c r="C76" s="5" t="n"/>
      <c r="D76" s="5" t="n"/>
      <c r="E76" s="5" t="n"/>
      <c r="F76" s="5" t="n"/>
      <c r="G76" s="5" t="n"/>
      <c r="H76" s="5" t="n"/>
      <c r="I76" s="5" t="n"/>
      <c r="J76" s="5" t="n"/>
      <c r="K76" s="5" t="n"/>
      <c r="L76" s="5" t="n"/>
      <c r="M76" s="5" t="n"/>
    </row>
    <row r="77">
      <c r="B77" s="24" t="inlineStr">
        <is>
          <t>Memo: reported net cash provided by operating activities</t>
        </is>
      </c>
      <c r="C77" s="25">
        <f>'Cash Flow Statement'!C6</f>
        <v/>
      </c>
      <c r="D77" s="25">
        <f>'Cash Flow Statement'!D6</f>
        <v/>
      </c>
      <c r="E77" s="25">
        <f>'Cash Flow Statement'!E6</f>
        <v/>
      </c>
      <c r="F77" s="25">
        <f>'Cash Flow Statement'!F6</f>
        <v/>
      </c>
      <c r="G77" s="25">
        <f>'Cash Flow Statement'!G6</f>
        <v/>
      </c>
    </row>
    <row r="78">
      <c r="B78" s="24" t="inlineStr">
        <is>
          <t>Memo: reported net cash used in investing activities</t>
        </is>
      </c>
      <c r="C78" s="25">
        <f>'Cash Flow Statement'!C7</f>
        <v/>
      </c>
      <c r="D78" s="25">
        <f>'Cash Flow Statement'!D7</f>
        <v/>
      </c>
      <c r="E78" s="25">
        <f>'Cash Flow Statement'!E7</f>
        <v/>
      </c>
      <c r="F78" s="25">
        <f>'Cash Flow Statement'!F7</f>
        <v/>
      </c>
      <c r="G78" s="25">
        <f>'Cash Flow Statement'!G7</f>
        <v/>
      </c>
    </row>
    <row r="79">
      <c r="B79" s="24" t="inlineStr">
        <is>
          <t>Memo: reported net cash used in financing activities</t>
        </is>
      </c>
      <c r="C79" s="25">
        <f>'Cash Flow Statement'!C8</f>
        <v/>
      </c>
      <c r="D79" s="25">
        <f>'Cash Flow Statement'!D8</f>
        <v/>
      </c>
      <c r="E79" s="25">
        <f>'Cash Flow Statement'!E8</f>
        <v/>
      </c>
      <c r="F79" s="25">
        <f>'Cash Flow Statement'!F8</f>
        <v/>
      </c>
      <c r="G79" s="25">
        <f>'Cash Flow Statement'!G8</f>
        <v/>
      </c>
    </row>
    <row r="80">
      <c r="B80" s="8" t="inlineStr">
        <is>
          <t>CHECK: operating cash flow less reported (must equal zero)</t>
        </is>
      </c>
      <c r="C80" s="20">
        <f>C35-C77</f>
        <v/>
      </c>
      <c r="D80" s="20">
        <f>D35-D77</f>
        <v/>
      </c>
      <c r="E80" s="20">
        <f>E35-E77</f>
        <v/>
      </c>
      <c r="F80" s="20">
        <f>F35-F77</f>
        <v/>
      </c>
      <c r="G80" s="20">
        <f>G35-G77</f>
        <v/>
      </c>
    </row>
    <row r="81">
      <c r="B81" s="8" t="inlineStr">
        <is>
          <t>CHECK: investing cash flow less reported (must equal zero)</t>
        </is>
      </c>
      <c r="C81" s="20">
        <f>C50-C78</f>
        <v/>
      </c>
      <c r="D81" s="20">
        <f>D50-D78</f>
        <v/>
      </c>
      <c r="E81" s="20">
        <f>E50-E78</f>
        <v/>
      </c>
      <c r="F81" s="20">
        <f>F50-F78</f>
        <v/>
      </c>
      <c r="G81" s="20">
        <f>G50-G78</f>
        <v/>
      </c>
    </row>
    <row r="82">
      <c r="B82" s="8" t="inlineStr">
        <is>
          <t>CHECK: financing cash flow less reported (must equal zero)</t>
        </is>
      </c>
      <c r="C82" s="20">
        <f>C65-C79</f>
        <v/>
      </c>
      <c r="D82" s="20">
        <f>D65-D79</f>
        <v/>
      </c>
      <c r="E82" s="20">
        <f>E65-E79</f>
        <v/>
      </c>
      <c r="F82" s="20">
        <f>F65-F79</f>
        <v/>
      </c>
      <c r="G82" s="20">
        <f>G65-G79</f>
        <v/>
      </c>
    </row>
    <row r="83">
      <c r="B83" s="8" t="inlineStr">
        <is>
          <t>CHECK: closing cash on this tab less cash on the balance sheet (must equal zero)</t>
        </is>
      </c>
      <c r="C83" s="41">
        <f>C74-'Historical Balance Sheet'!C14</f>
        <v/>
      </c>
      <c r="D83" s="41">
        <f>D74-'Historical Balance Sheet'!D14</f>
        <v/>
      </c>
      <c r="E83" s="41">
        <f>E74-'Historical Balance Sheet'!E14</f>
        <v/>
      </c>
      <c r="F83" s="41">
        <f>F74-'Historical Balance Sheet'!F14</f>
        <v/>
      </c>
      <c r="G83" s="41">
        <f>G74-'Historical Balance Sheet'!G14</f>
        <v/>
      </c>
    </row>
    <row r="85">
      <c r="B85" s="10" t="inlineStr">
        <is>
          <t>The reported totals above are the figures as presented in the consolidated statements of cash flows of the Form 10-K for the fiscal year ended 31 December 2025 (filed 29 January 2026) and, for FY2021A-FY2022A, the Form 10-K for the fiscal year ended 31 December 2022 (filed 2 February 2023).</t>
        </is>
      </c>
    </row>
    <row r="86">
      <c r="B86" s="10" t="inlineStr">
        <is>
          <t>Row numbering on this tab aligns with the projected Cash Flow Statement tab (columns H-L). Rows that exist only as projection inputs are omitted here.</t>
        </is>
      </c>
    </row>
  </sheetData>
  <pageMargins left="0.75" right="0.75" top="1" bottom="1" header="0.5" footer="0.5"/>
</worksheet>
</file>

<file path=xl/worksheets/sheet7.xml><?xml version="1.0" encoding="utf-8"?>
<worksheet xmlns="http://schemas.openxmlformats.org/spreadsheetml/2006/main">
  <sheetPr>
    <tabColor rgb="007F7F7F"/>
    <outlinePr summaryBelow="1" summaryRight="1"/>
    <pageSetUpPr/>
  </sheetPr>
  <dimension ref="B2:M67"/>
  <sheetViews>
    <sheetView showGridLines="0" workbookViewId="0">
      <pane xSplit="2" ySplit="5" topLeftCell="C6"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46" customWidth="1" min="13" max="13"/>
  </cols>
  <sheetData>
    <row r="2" ht="20" customHeight="1">
      <c r="B2" s="1" t="inlineStr">
        <is>
          <t>META PLATFORMS, INC. - HISTORICAL BALANCE SHEET (AS REPORTED)</t>
        </is>
      </c>
      <c r="C2" s="2" t="n"/>
      <c r="D2" s="2" t="n"/>
      <c r="E2" s="2" t="n"/>
      <c r="F2" s="2" t="n"/>
      <c r="G2" s="2" t="n"/>
      <c r="H2" s="2" t="n"/>
      <c r="I2" s="2" t="n"/>
      <c r="J2" s="2" t="n"/>
      <c r="K2" s="2" t="n"/>
      <c r="L2" s="2" t="n"/>
      <c r="M2" s="2" t="n"/>
    </row>
    <row r="3">
      <c r="B3" s="3" t="inlineStr">
        <is>
          <t>US$ in millions.  Fiscal years ended December 31.  Years FY2021A-FY2025A as reported in Meta Platforms filings with the SEC; there are no estimated columns on this tab.</t>
        </is>
      </c>
    </row>
    <row r="4">
      <c r="B4" s="3" t="inlineStr">
        <is>
          <t>Colour key: BLUE = reported figure (input)   BLACK = calculated   GREEN = link to another sheet</t>
        </is>
      </c>
    </row>
    <row r="12">
      <c r="B12" s="17" t="inlineStr">
        <is>
          <t>US$ in millions</t>
        </is>
      </c>
      <c r="C12" s="7" t="inlineStr">
        <is>
          <t>2021A</t>
        </is>
      </c>
      <c r="D12" s="7" t="inlineStr">
        <is>
          <t>2022A</t>
        </is>
      </c>
      <c r="E12" s="7" t="inlineStr">
        <is>
          <t>2023A</t>
        </is>
      </c>
      <c r="F12" s="7" t="inlineStr">
        <is>
          <t>2024A</t>
        </is>
      </c>
      <c r="G12" s="7" t="inlineStr">
        <is>
          <t>2025A</t>
        </is>
      </c>
    </row>
    <row r="14">
      <c r="B14" s="8" t="inlineStr">
        <is>
          <t>Cash and cash equivalents</t>
        </is>
      </c>
      <c r="C14" s="9" t="n">
        <v>16601</v>
      </c>
      <c r="D14" s="9" t="n">
        <v>14681</v>
      </c>
      <c r="E14" s="9" t="n">
        <v>41862</v>
      </c>
      <c r="F14" s="9" t="n">
        <v>43889</v>
      </c>
      <c r="G14" s="9" t="n">
        <v>35873</v>
      </c>
    </row>
    <row r="15">
      <c r="B15" s="8" t="inlineStr">
        <is>
          <t>Marketable securities</t>
        </is>
      </c>
      <c r="C15" s="9" t="n">
        <v>31397</v>
      </c>
      <c r="D15" s="9" t="n">
        <v>26057</v>
      </c>
      <c r="E15" s="9" t="n">
        <v>23541</v>
      </c>
      <c r="F15" s="9" t="n">
        <v>33926</v>
      </c>
      <c r="G15" s="9" t="n">
        <v>45719</v>
      </c>
    </row>
    <row r="16">
      <c r="B16" s="8" t="inlineStr">
        <is>
          <t>Accounts receivable, net</t>
        </is>
      </c>
      <c r="C16" s="9" t="n">
        <v>14039</v>
      </c>
      <c r="D16" s="9" t="n">
        <v>13466</v>
      </c>
      <c r="E16" s="9" t="n">
        <v>16169</v>
      </c>
      <c r="F16" s="9" t="n">
        <v>16994</v>
      </c>
      <c r="G16" s="9" t="n">
        <v>19769</v>
      </c>
    </row>
    <row r="17">
      <c r="B17" s="8" t="inlineStr">
        <is>
          <t>Days sales outstanding</t>
        </is>
      </c>
      <c r="C17" s="24">
        <f>C16/'Historical Income Statement'!C10*365</f>
        <v/>
      </c>
      <c r="D17" s="24">
        <f>D16/'Historical Income Statement'!D10*365</f>
        <v/>
      </c>
      <c r="E17" s="24">
        <f>E16/'Historical Income Statement'!E10*365</f>
        <v/>
      </c>
      <c r="F17" s="24">
        <f>F16/'Historical Income Statement'!F10*365</f>
        <v/>
      </c>
      <c r="G17" s="24">
        <f>G16/'Historical Income Statement'!G10*365</f>
        <v/>
      </c>
    </row>
    <row r="18">
      <c r="B18" s="8" t="inlineStr">
        <is>
          <t>Prepaid expenses and other current assets</t>
        </is>
      </c>
      <c r="C18" s="9" t="n">
        <v>4629</v>
      </c>
      <c r="D18" s="9" t="n">
        <v>5345</v>
      </c>
      <c r="E18" s="9" t="n">
        <v>3793</v>
      </c>
      <c r="F18" s="9" t="n">
        <v>5236</v>
      </c>
      <c r="G18" s="9" t="n">
        <v>7361</v>
      </c>
    </row>
    <row r="20">
      <c r="B20" s="13" t="inlineStr">
        <is>
          <t>Total current assets</t>
        </is>
      </c>
      <c r="C20" s="42">
        <f>C14+C15+C16+C18</f>
        <v/>
      </c>
      <c r="D20" s="42">
        <f>D14+D15+D16+D18</f>
        <v/>
      </c>
      <c r="E20" s="42">
        <f>E14+E15+E16+E18</f>
        <v/>
      </c>
      <c r="F20" s="42">
        <f>F14+F15+F16+F18</f>
        <v/>
      </c>
      <c r="G20" s="42">
        <f>G14+G15+G16+G18</f>
        <v/>
      </c>
      <c r="H20" s="15" t="n"/>
      <c r="I20" s="15" t="n"/>
      <c r="J20" s="15" t="n"/>
      <c r="K20" s="15" t="n"/>
      <c r="L20" s="15" t="n"/>
      <c r="M20" s="15" t="n"/>
    </row>
    <row r="21">
      <c r="B21" s="8" t="inlineStr">
        <is>
          <t>Non-marketable equity investments</t>
        </is>
      </c>
      <c r="C21" s="9" t="n">
        <v>6775</v>
      </c>
      <c r="D21" s="9" t="n">
        <v>6201</v>
      </c>
      <c r="E21" s="9" t="n">
        <v>6141</v>
      </c>
      <c r="F21" s="9" t="n">
        <v>6070</v>
      </c>
      <c r="G21" s="9" t="n">
        <v>27524</v>
      </c>
    </row>
    <row r="25">
      <c r="B25" s="8" t="inlineStr">
        <is>
          <t>Less: depreciation and amortisation</t>
        </is>
      </c>
      <c r="C25" s="25">
        <f>'Historical Cash Flow'!C16</f>
        <v/>
      </c>
      <c r="D25" s="25">
        <f>'Historical Cash Flow'!D16</f>
        <v/>
      </c>
      <c r="E25" s="25">
        <f>'Historical Cash Flow'!E16</f>
        <v/>
      </c>
      <c r="F25" s="25">
        <f>'Historical Cash Flow'!F16</f>
        <v/>
      </c>
      <c r="G25" s="25">
        <f>'Historical Cash Flow'!G16</f>
        <v/>
      </c>
    </row>
    <row r="28">
      <c r="B28" s="8" t="inlineStr">
        <is>
          <t>Property and equipment, net</t>
        </is>
      </c>
      <c r="C28" s="9" t="n">
        <v>57809</v>
      </c>
      <c r="D28" s="9" t="n">
        <v>79518</v>
      </c>
      <c r="E28" s="9" t="n">
        <v>96587</v>
      </c>
      <c r="F28" s="9" t="n">
        <v>121346</v>
      </c>
      <c r="G28" s="9" t="n">
        <v>176400</v>
      </c>
    </row>
    <row r="29">
      <c r="B29" s="8" t="inlineStr">
        <is>
          <t>Operating lease right-of-use assets</t>
        </is>
      </c>
      <c r="C29" s="9" t="n">
        <v>12155</v>
      </c>
      <c r="D29" s="9" t="n">
        <v>12673</v>
      </c>
      <c r="E29" s="9" t="n">
        <v>13294</v>
      </c>
      <c r="F29" s="9" t="n">
        <v>14922</v>
      </c>
      <c r="G29" s="9" t="n">
        <v>20404</v>
      </c>
    </row>
    <row r="31">
      <c r="B31" s="8" t="inlineStr">
        <is>
          <t>Goodwill</t>
        </is>
      </c>
      <c r="C31" s="9" t="n">
        <v>19197</v>
      </c>
      <c r="D31" s="9" t="n">
        <v>20306</v>
      </c>
      <c r="E31" s="9" t="n">
        <v>20654</v>
      </c>
      <c r="F31" s="9" t="n">
        <v>20654</v>
      </c>
      <c r="G31" s="9" t="n">
        <v>24534</v>
      </c>
    </row>
    <row r="32">
      <c r="B32" s="8" t="inlineStr">
        <is>
          <t>Other assets (non-current; includes intangible assets, net)</t>
        </is>
      </c>
      <c r="C32" s="9" t="n">
        <v>3385</v>
      </c>
      <c r="D32" s="9" t="n">
        <v>7480</v>
      </c>
      <c r="E32" s="9" t="n">
        <v>7582</v>
      </c>
      <c r="F32" s="9" t="n">
        <v>13017</v>
      </c>
      <c r="G32" s="9" t="n">
        <v>8437</v>
      </c>
    </row>
    <row r="34">
      <c r="B34" s="13" t="inlineStr">
        <is>
          <t>TOTAL ASSETS</t>
        </is>
      </c>
      <c r="C34" s="42">
        <f>C20+C21+C28+C29+C31+C32</f>
        <v/>
      </c>
      <c r="D34" s="42">
        <f>D20+D21+D28+D29+D31+D32</f>
        <v/>
      </c>
      <c r="E34" s="42">
        <f>E20+E21+E28+E29+E31+E32</f>
        <v/>
      </c>
      <c r="F34" s="42">
        <f>F20+F21+F28+F29+F31+F32</f>
        <v/>
      </c>
      <c r="G34" s="42">
        <f>G20+G21+G28+G29+G31+G32</f>
        <v/>
      </c>
      <c r="H34" s="15" t="n"/>
      <c r="I34" s="15" t="n"/>
      <c r="J34" s="15" t="n"/>
      <c r="K34" s="15" t="n"/>
      <c r="L34" s="15" t="n"/>
      <c r="M34" s="15" t="n"/>
    </row>
    <row r="36">
      <c r="B36" s="8" t="inlineStr">
        <is>
          <t>Accounts payable (includes partners payable for FY2021A-FY2023A)</t>
        </is>
      </c>
      <c r="C36" s="9" t="n">
        <v>5135</v>
      </c>
      <c r="D36" s="9" t="n">
        <v>6107</v>
      </c>
      <c r="E36" s="9" t="n">
        <v>5712</v>
      </c>
      <c r="F36" s="9" t="n">
        <v>7687</v>
      </c>
      <c r="G36" s="9" t="n">
        <v>8894</v>
      </c>
    </row>
    <row r="37">
      <c r="B37" s="8" t="inlineStr">
        <is>
          <t>Days payable outstanding</t>
        </is>
      </c>
      <c r="C37" s="24">
        <f>C36/'Historical Income Statement'!C13*365</f>
        <v/>
      </c>
      <c r="D37" s="24">
        <f>D36/'Historical Income Statement'!D13*365</f>
        <v/>
      </c>
      <c r="E37" s="24">
        <f>E36/'Historical Income Statement'!E13*365</f>
        <v/>
      </c>
      <c r="F37" s="24">
        <f>F36/'Historical Income Statement'!F13*365</f>
        <v/>
      </c>
      <c r="G37" s="24">
        <f>G36/'Historical Income Statement'!G13*365</f>
        <v/>
      </c>
    </row>
    <row r="38">
      <c r="B38" s="8" t="inlineStr">
        <is>
          <t>Operating lease liabilities, current</t>
        </is>
      </c>
      <c r="C38" s="9" t="n">
        <v>1127</v>
      </c>
      <c r="D38" s="9" t="n">
        <v>1367</v>
      </c>
      <c r="E38" s="9" t="n">
        <v>1623</v>
      </c>
      <c r="F38" s="9" t="n">
        <v>1942</v>
      </c>
      <c r="G38" s="9" t="n">
        <v>2213</v>
      </c>
    </row>
    <row r="40">
      <c r="B40" s="8" t="inlineStr">
        <is>
          <t>Accrued expenses and other current liabilities</t>
        </is>
      </c>
      <c r="C40" s="9" t="n">
        <v>14873</v>
      </c>
      <c r="D40" s="9" t="n">
        <v>19552</v>
      </c>
      <c r="E40" s="9" t="n">
        <v>24625</v>
      </c>
      <c r="F40" s="9" t="n">
        <v>23967</v>
      </c>
      <c r="G40" s="9" t="n">
        <v>30729</v>
      </c>
    </row>
    <row r="42">
      <c r="B42" s="13" t="inlineStr">
        <is>
          <t>Total current liabilities</t>
        </is>
      </c>
      <c r="C42" s="42">
        <f>C36+C38+C40</f>
        <v/>
      </c>
      <c r="D42" s="42">
        <f>D36+D38+D40</f>
        <v/>
      </c>
      <c r="E42" s="42">
        <f>E36+E38+E40</f>
        <v/>
      </c>
      <c r="F42" s="42">
        <f>F36+F38+F40</f>
        <v/>
      </c>
      <c r="G42" s="42">
        <f>G36+G38+G40</f>
        <v/>
      </c>
      <c r="H42" s="15" t="n"/>
      <c r="I42" s="15" t="n"/>
      <c r="J42" s="15" t="n"/>
      <c r="K42" s="15" t="n"/>
      <c r="L42" s="15" t="n"/>
      <c r="M42" s="15" t="n"/>
    </row>
    <row r="43">
      <c r="B43" s="8" t="inlineStr">
        <is>
          <t>Operating lease liabilities, non-current</t>
        </is>
      </c>
      <c r="C43" s="9" t="n">
        <v>12746</v>
      </c>
      <c r="D43" s="9" t="n">
        <v>15301</v>
      </c>
      <c r="E43" s="9" t="n">
        <v>17226</v>
      </c>
      <c r="F43" s="9" t="n">
        <v>18292</v>
      </c>
      <c r="G43" s="9" t="n">
        <v>22940</v>
      </c>
    </row>
    <row r="44">
      <c r="B44" s="8" t="inlineStr">
        <is>
          <t>Memo: total operating lease liabilities</t>
        </is>
      </c>
      <c r="C44" s="9" t="n">
        <v>13873</v>
      </c>
      <c r="D44" s="9" t="n">
        <v>16668</v>
      </c>
      <c r="E44" s="9" t="n">
        <v>18849</v>
      </c>
      <c r="F44" s="9" t="n">
        <v>20234</v>
      </c>
      <c r="G44" s="9" t="n">
        <v>25153</v>
      </c>
    </row>
    <row r="46">
      <c r="B46" s="8" t="inlineStr">
        <is>
          <t>Long-term debt</t>
        </is>
      </c>
      <c r="C46" s="9" t="n">
        <v>0</v>
      </c>
      <c r="D46" s="9" t="n">
        <v>9923</v>
      </c>
      <c r="E46" s="9" t="n">
        <v>18385</v>
      </c>
      <c r="F46" s="9" t="n">
        <v>28826</v>
      </c>
      <c r="G46" s="9" t="n">
        <v>58744</v>
      </c>
    </row>
    <row r="47">
      <c r="B47" s="8" t="inlineStr">
        <is>
          <t>Long-term income taxes and other liabilities</t>
        </is>
      </c>
      <c r="C47" s="9" t="n">
        <v>7227</v>
      </c>
      <c r="D47" s="9" t="n">
        <v>7764</v>
      </c>
      <c r="E47" s="9" t="n">
        <v>8884</v>
      </c>
      <c r="F47" s="9" t="n">
        <v>12703</v>
      </c>
      <c r="G47" s="9" t="n">
        <v>25258</v>
      </c>
    </row>
    <row r="49">
      <c r="B49" s="13" t="inlineStr">
        <is>
          <t>TOTAL LIABILITIES</t>
        </is>
      </c>
      <c r="C49" s="42">
        <f>C42+C43+C46+C47</f>
        <v/>
      </c>
      <c r="D49" s="42">
        <f>D42+D43+D46+D47</f>
        <v/>
      </c>
      <c r="E49" s="42">
        <f>E42+E43+E46+E47</f>
        <v/>
      </c>
      <c r="F49" s="42">
        <f>F42+F43+F46+F47</f>
        <v/>
      </c>
      <c r="G49" s="42">
        <f>G42+G43+G46+G47</f>
        <v/>
      </c>
      <c r="H49" s="15" t="n"/>
      <c r="I49" s="15" t="n"/>
      <c r="J49" s="15" t="n"/>
      <c r="K49" s="15" t="n"/>
      <c r="L49" s="15" t="n"/>
      <c r="M49" s="15" t="n"/>
    </row>
    <row r="51">
      <c r="B51" s="8" t="inlineStr">
        <is>
          <t>Common stock and additional paid-in capital</t>
        </is>
      </c>
      <c r="C51" s="9" t="n">
        <v>55811</v>
      </c>
      <c r="D51" s="9" t="n">
        <v>64444</v>
      </c>
      <c r="E51" s="9" t="n">
        <v>73253</v>
      </c>
      <c r="F51" s="9" t="n">
        <v>83228</v>
      </c>
      <c r="G51" s="9" t="n">
        <v>95793</v>
      </c>
    </row>
    <row r="52">
      <c r="B52" s="8" t="inlineStr">
        <is>
          <t>Accumulated other comprehensive income (loss)</t>
        </is>
      </c>
      <c r="C52" s="9" t="n">
        <v>-693</v>
      </c>
      <c r="D52" s="9" t="n">
        <v>-3530</v>
      </c>
      <c r="E52" s="9" t="n">
        <v>-2155</v>
      </c>
      <c r="F52" s="9" t="n">
        <v>-3097</v>
      </c>
      <c r="G52" s="9" t="n">
        <v>271</v>
      </c>
    </row>
    <row r="53">
      <c r="B53" s="8" t="inlineStr">
        <is>
          <t>Retained earnings</t>
        </is>
      </c>
      <c r="C53" s="9" t="n">
        <v>69761</v>
      </c>
      <c r="D53" s="9" t="n">
        <v>64799</v>
      </c>
      <c r="E53" s="9" t="n">
        <v>82070</v>
      </c>
      <c r="F53" s="9" t="n">
        <v>102506</v>
      </c>
      <c r="G53" s="9" t="n">
        <v>121179</v>
      </c>
    </row>
    <row r="55">
      <c r="B55" s="13" t="inlineStr">
        <is>
          <t>TOTAL STOCKHOLDERS EQUITY</t>
        </is>
      </c>
      <c r="C55" s="37">
        <f>C51+C52+C53+'Balance Sheet'!C54</f>
        <v/>
      </c>
      <c r="D55" s="37">
        <f>D51+D52+D53+'Balance Sheet'!D54</f>
        <v/>
      </c>
      <c r="E55" s="37">
        <f>E51+E52+E53+'Balance Sheet'!E54</f>
        <v/>
      </c>
      <c r="F55" s="37">
        <f>F51+F52+F53+'Balance Sheet'!F54</f>
        <v/>
      </c>
      <c r="G55" s="37">
        <f>G51+G52+G53+'Balance Sheet'!G54</f>
        <v/>
      </c>
      <c r="H55" s="15" t="n"/>
      <c r="I55" s="15" t="n"/>
      <c r="J55" s="15" t="n"/>
      <c r="K55" s="15" t="n"/>
      <c r="L55" s="15" t="n"/>
      <c r="M55" s="15" t="n"/>
    </row>
    <row r="56">
      <c r="B56" s="13" t="inlineStr">
        <is>
          <t>TOTAL LIABILITIES AND STOCKHOLDERS EQUITY</t>
        </is>
      </c>
      <c r="C56" s="42">
        <f>C49+C55</f>
        <v/>
      </c>
      <c r="D56" s="42">
        <f>D49+D55</f>
        <v/>
      </c>
      <c r="E56" s="42">
        <f>E49+E55</f>
        <v/>
      </c>
      <c r="F56" s="42">
        <f>F49+F55</f>
        <v/>
      </c>
      <c r="G56" s="42">
        <f>G49+G55</f>
        <v/>
      </c>
      <c r="H56" s="15" t="n"/>
      <c r="I56" s="15" t="n"/>
      <c r="J56" s="15" t="n"/>
      <c r="K56" s="15" t="n"/>
      <c r="L56" s="15" t="n"/>
      <c r="M56" s="15" t="n"/>
    </row>
    <row r="58">
      <c r="B58" s="4" t="inlineStr">
        <is>
          <t>CROSS-CHECK TO THE REPORTED CONSOLIDATED BALANCE SHEET</t>
        </is>
      </c>
      <c r="C58" s="5" t="n"/>
      <c r="D58" s="5" t="n"/>
      <c r="E58" s="5" t="n"/>
      <c r="F58" s="5" t="n"/>
      <c r="G58" s="5" t="n"/>
      <c r="H58" s="5" t="n"/>
      <c r="I58" s="5" t="n"/>
      <c r="J58" s="5" t="n"/>
      <c r="K58" s="5" t="n"/>
      <c r="L58" s="5" t="n"/>
      <c r="M58" s="5" t="n"/>
    </row>
    <row r="59">
      <c r="B59" s="24" t="inlineStr">
        <is>
          <t>Memo: reported total current assets</t>
        </is>
      </c>
      <c r="C59" s="25">
        <f>'Balance Sheet'!C6</f>
        <v/>
      </c>
      <c r="D59" s="25">
        <f>'Balance Sheet'!D6</f>
        <v/>
      </c>
      <c r="E59" s="25">
        <f>'Balance Sheet'!E6</f>
        <v/>
      </c>
      <c r="F59" s="25">
        <f>'Balance Sheet'!F6</f>
        <v/>
      </c>
      <c r="G59" s="25">
        <f>'Balance Sheet'!G6</f>
        <v/>
      </c>
    </row>
    <row r="60">
      <c r="B60" s="24" t="inlineStr">
        <is>
          <t>Memo: reported total assets</t>
        </is>
      </c>
      <c r="C60" s="25">
        <f>'Balance Sheet'!C7</f>
        <v/>
      </c>
      <c r="D60" s="25">
        <f>'Balance Sheet'!D7</f>
        <v/>
      </c>
      <c r="E60" s="25">
        <f>'Balance Sheet'!E7</f>
        <v/>
      </c>
      <c r="F60" s="25">
        <f>'Balance Sheet'!F7</f>
        <v/>
      </c>
      <c r="G60" s="25">
        <f>'Balance Sheet'!G7</f>
        <v/>
      </c>
    </row>
    <row r="61">
      <c r="B61" s="8" t="inlineStr">
        <is>
          <t>CHECK: total current assets less reported (must equal zero)</t>
        </is>
      </c>
      <c r="C61" s="20">
        <f>C20-C59</f>
        <v/>
      </c>
      <c r="D61" s="20">
        <f>D20-D59</f>
        <v/>
      </c>
      <c r="E61" s="20">
        <f>E20-E59</f>
        <v/>
      </c>
      <c r="F61" s="20">
        <f>F20-F59</f>
        <v/>
      </c>
      <c r="G61" s="20">
        <f>G20-G59</f>
        <v/>
      </c>
    </row>
    <row r="62">
      <c r="B62" s="8" t="inlineStr">
        <is>
          <t>CHECK: total assets less reported (must equal zero)</t>
        </is>
      </c>
      <c r="C62" s="20">
        <f>C34-C60</f>
        <v/>
      </c>
      <c r="D62" s="20">
        <f>D34-D60</f>
        <v/>
      </c>
      <c r="E62" s="20">
        <f>E34-E60</f>
        <v/>
      </c>
      <c r="F62" s="20">
        <f>F34-F60</f>
        <v/>
      </c>
      <c r="G62" s="20">
        <f>G34-G60</f>
        <v/>
      </c>
    </row>
    <row r="63">
      <c r="B63" s="8" t="inlineStr">
        <is>
          <t>CHECK: total assets less total liabilities and stockholders equity (must equal zero)</t>
        </is>
      </c>
      <c r="C63" s="20">
        <f>C34-C56</f>
        <v/>
      </c>
      <c r="D63" s="20">
        <f>D34-D56</f>
        <v/>
      </c>
      <c r="E63" s="20">
        <f>E34-E56</f>
        <v/>
      </c>
      <c r="F63" s="20">
        <f>F34-F56</f>
        <v/>
      </c>
      <c r="G63" s="20">
        <f>G34-G56</f>
        <v/>
      </c>
    </row>
    <row r="65">
      <c r="B65" s="10" t="inlineStr">
        <is>
          <t>The reported totals above are the balance-sheet totals as presented in the Form 10-K for the fiscal year ended 31 December 2025 (filed 29 January 2026) and, for FY2021A-FY2022A, the Form 10-K for the fiscal year ended 31 December 2022 (filed 2 February 2023).</t>
        </is>
      </c>
    </row>
    <row r="66">
      <c r="B66" s="10" t="inlineStr">
        <is>
          <t>FY2021A-FY2023A are presented on a consistent basis with later years: partners payable is included in accounts payable and intangible assets, net is included in other non-current assets, as explained on the projected Balance Sheet tab.</t>
        </is>
      </c>
    </row>
    <row r="67">
      <c r="B67" s="10" t="inlineStr">
        <is>
          <t>Row numbering on this tab aligns with the projected Balance Sheet tab (columns H-L). Rows that exist only as projection inputs are omitted here.</t>
        </is>
      </c>
    </row>
  </sheetData>
  <pageMargins left="0.75" right="0.75" top="1" bottom="1" header="0.5" footer="0.5"/>
</worksheet>
</file>

<file path=xl/worksheets/sheet8.xml><?xml version="1.0" encoding="utf-8"?>
<worksheet xmlns="http://schemas.openxmlformats.org/spreadsheetml/2006/main">
  <sheetPr>
    <tabColor rgb="007F7F7F"/>
    <outlinePr summaryBelow="1" summaryRight="1"/>
    <pageSetUpPr/>
  </sheetPr>
  <dimension ref="B2:M62"/>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46" customWidth="1" min="13" max="13"/>
  </cols>
  <sheetData>
    <row r="2" ht="20" customHeight="1">
      <c r="B2" s="1" t="inlineStr">
        <is>
          <t>META PLATFORMS, INC. - HISTORICAL METRICS, FY2021A-FY2025A</t>
        </is>
      </c>
      <c r="C2" s="2" t="n"/>
      <c r="D2" s="2" t="n"/>
      <c r="E2" s="2" t="n"/>
      <c r="F2" s="2" t="n"/>
      <c r="G2" s="2" t="n"/>
      <c r="H2" s="2" t="n"/>
      <c r="I2" s="2" t="n"/>
      <c r="J2" s="2" t="n"/>
      <c r="K2" s="2" t="n"/>
      <c r="L2" s="2" t="n"/>
      <c r="M2" s="2" t="n"/>
    </row>
    <row r="3">
      <c r="B3" s="3" t="inlineStr">
        <is>
          <t>Calculated from the historical statement tabs in this workbook; no estimated figures appear on this tab.</t>
        </is>
      </c>
    </row>
    <row r="4">
      <c r="B4" s="3" t="inlineStr">
        <is>
          <t>Colour key: BLUE = reported figure (input)   BLACK = calculated   GREEN = link to another sheet</t>
        </is>
      </c>
    </row>
    <row r="5">
      <c r="B5" s="17" t="inlineStr">
        <is>
          <t>US$ in millions unless stated</t>
        </is>
      </c>
      <c r="C5" s="7" t="inlineStr">
        <is>
          <t>2021A</t>
        </is>
      </c>
      <c r="D5" s="7" t="inlineStr">
        <is>
          <t>2022A</t>
        </is>
      </c>
      <c r="E5" s="7" t="inlineStr">
        <is>
          <t>2023A</t>
        </is>
      </c>
      <c r="F5" s="7" t="inlineStr">
        <is>
          <t>2024A</t>
        </is>
      </c>
      <c r="G5" s="7" t="inlineStr">
        <is>
          <t>2025A</t>
        </is>
      </c>
    </row>
    <row r="7">
      <c r="B7" s="4" t="inlineStr">
        <is>
          <t>GROWTH AND MARGINS (US$ MILLIONS UNLESS STATED)</t>
        </is>
      </c>
      <c r="C7" s="5" t="n"/>
      <c r="D7" s="5" t="n"/>
      <c r="E7" s="5" t="n"/>
      <c r="F7" s="5" t="n"/>
      <c r="G7" s="5" t="n"/>
      <c r="H7" s="5" t="n"/>
      <c r="I7" s="5" t="n"/>
      <c r="J7" s="5" t="n"/>
      <c r="K7" s="5" t="n"/>
      <c r="L7" s="5" t="n"/>
      <c r="M7" s="5" t="n"/>
    </row>
    <row r="8">
      <c r="B8" s="8" t="inlineStr">
        <is>
          <t>Total revenue</t>
        </is>
      </c>
      <c r="C8" s="25">
        <f>'Historical Income Statement'!C10</f>
        <v/>
      </c>
      <c r="D8" s="25">
        <f>'Historical Income Statement'!D10</f>
        <v/>
      </c>
      <c r="E8" s="25">
        <f>'Historical Income Statement'!E10</f>
        <v/>
      </c>
      <c r="F8" s="25">
        <f>'Historical Income Statement'!F10</f>
        <v/>
      </c>
      <c r="G8" s="25">
        <f>'Historical Income Statement'!G10</f>
        <v/>
      </c>
    </row>
    <row r="9">
      <c r="B9" s="8" t="inlineStr">
        <is>
          <t>Total revenue - YoY growth</t>
        </is>
      </c>
      <c r="C9" s="27">
        <f>'Historical Income Statement'!C10/$C$20-1</f>
        <v/>
      </c>
      <c r="D9" s="21">
        <f>D8/C8-1</f>
        <v/>
      </c>
      <c r="E9" s="21">
        <f>E8/D8-1</f>
        <v/>
      </c>
      <c r="F9" s="21">
        <f>F8/E8-1</f>
        <v/>
      </c>
      <c r="G9" s="21">
        <f>G8/F8-1</f>
        <v/>
      </c>
    </row>
    <row r="10">
      <c r="B10" s="8" t="inlineStr">
        <is>
          <t>Advertising revenue - YoY growth</t>
        </is>
      </c>
      <c r="D10" s="27">
        <f>'Historical Income Statement'!D7/'Historical Income Statement'!C7-1</f>
        <v/>
      </c>
      <c r="E10" s="27">
        <f>'Historical Income Statement'!E7/'Historical Income Statement'!D7-1</f>
        <v/>
      </c>
      <c r="F10" s="27">
        <f>'Historical Income Statement'!F7/'Historical Income Statement'!E7-1</f>
        <v/>
      </c>
      <c r="G10" s="27">
        <f>'Historical Income Statement'!G7/'Historical Income Statement'!F7-1</f>
        <v/>
      </c>
    </row>
    <row r="11">
      <c r="B11" s="8" t="inlineStr">
        <is>
          <t>Gross profit</t>
        </is>
      </c>
      <c r="C11" s="25">
        <f>'Historical Income Statement'!C15</f>
        <v/>
      </c>
      <c r="D11" s="25">
        <f>'Historical Income Statement'!D15</f>
        <v/>
      </c>
      <c r="E11" s="25">
        <f>'Historical Income Statement'!E15</f>
        <v/>
      </c>
      <c r="F11" s="25">
        <f>'Historical Income Statement'!F15</f>
        <v/>
      </c>
      <c r="G11" s="25">
        <f>'Historical Income Statement'!G15</f>
        <v/>
      </c>
    </row>
    <row r="12">
      <c r="B12" s="8" t="inlineStr">
        <is>
          <t>Gross margin</t>
        </is>
      </c>
      <c r="C12" s="21">
        <f>C11/C8</f>
        <v/>
      </c>
      <c r="D12" s="21">
        <f>D11/D8</f>
        <v/>
      </c>
      <c r="E12" s="21">
        <f>E11/E8</f>
        <v/>
      </c>
      <c r="F12" s="21">
        <f>F11/F8</f>
        <v/>
      </c>
      <c r="G12" s="21">
        <f>G11/G8</f>
        <v/>
      </c>
    </row>
    <row r="13">
      <c r="B13" s="8" t="inlineStr">
        <is>
          <t>Income from operations (EBIT)</t>
        </is>
      </c>
      <c r="C13" s="25">
        <f>'Historical Income Statement'!C26</f>
        <v/>
      </c>
      <c r="D13" s="25">
        <f>'Historical Income Statement'!D26</f>
        <v/>
      </c>
      <c r="E13" s="25">
        <f>'Historical Income Statement'!E26</f>
        <v/>
      </c>
      <c r="F13" s="25">
        <f>'Historical Income Statement'!F26</f>
        <v/>
      </c>
      <c r="G13" s="25">
        <f>'Historical Income Statement'!G26</f>
        <v/>
      </c>
    </row>
    <row r="14">
      <c r="B14" s="8" t="inlineStr">
        <is>
          <t>Operating margin</t>
        </is>
      </c>
      <c r="C14" s="21">
        <f>C13/C8</f>
        <v/>
      </c>
      <c r="D14" s="21">
        <f>D13/D8</f>
        <v/>
      </c>
      <c r="E14" s="21">
        <f>E13/E8</f>
        <v/>
      </c>
      <c r="F14" s="21">
        <f>F13/F8</f>
        <v/>
      </c>
      <c r="G14" s="21">
        <f>G13/G8</f>
        <v/>
      </c>
    </row>
    <row r="15">
      <c r="B15" s="8" t="inlineStr">
        <is>
          <t>EBITDA</t>
        </is>
      </c>
      <c r="C15" s="25">
        <f>'Historical Income Statement'!C29</f>
        <v/>
      </c>
      <c r="D15" s="25">
        <f>'Historical Income Statement'!D29</f>
        <v/>
      </c>
      <c r="E15" s="25">
        <f>'Historical Income Statement'!E29</f>
        <v/>
      </c>
      <c r="F15" s="25">
        <f>'Historical Income Statement'!F29</f>
        <v/>
      </c>
      <c r="G15" s="25">
        <f>'Historical Income Statement'!G29</f>
        <v/>
      </c>
    </row>
    <row r="16">
      <c r="B16" s="8" t="inlineStr">
        <is>
          <t>EBITDA margin</t>
        </is>
      </c>
      <c r="C16" s="21">
        <f>C15/C8</f>
        <v/>
      </c>
      <c r="D16" s="21">
        <f>D15/D8</f>
        <v/>
      </c>
      <c r="E16" s="21">
        <f>E15/E8</f>
        <v/>
      </c>
      <c r="F16" s="21">
        <f>F15/F8</f>
        <v/>
      </c>
      <c r="G16" s="21">
        <f>G15/G8</f>
        <v/>
      </c>
    </row>
    <row r="17">
      <c r="B17" s="8" t="inlineStr">
        <is>
          <t>Net income</t>
        </is>
      </c>
      <c r="C17" s="25">
        <f>'Historical Income Statement'!C45</f>
        <v/>
      </c>
      <c r="D17" s="25">
        <f>'Historical Income Statement'!D45</f>
        <v/>
      </c>
      <c r="E17" s="25">
        <f>'Historical Income Statement'!E45</f>
        <v/>
      </c>
      <c r="F17" s="25">
        <f>'Historical Income Statement'!F45</f>
        <v/>
      </c>
      <c r="G17" s="25">
        <f>'Historical Income Statement'!G45</f>
        <v/>
      </c>
    </row>
    <row r="18">
      <c r="B18" s="8" t="inlineStr">
        <is>
          <t>Net margin</t>
        </is>
      </c>
      <c r="C18" s="21">
        <f>C17/C8</f>
        <v/>
      </c>
      <c r="D18" s="21">
        <f>D17/D8</f>
        <v/>
      </c>
      <c r="E18" s="21">
        <f>E17/E8</f>
        <v/>
      </c>
      <c r="F18" s="21">
        <f>F17/F8</f>
        <v/>
      </c>
      <c r="G18" s="21">
        <f>G17/G8</f>
        <v/>
      </c>
    </row>
    <row r="19">
      <c r="B19" s="8" t="inlineStr">
        <is>
          <t>Diluted earnings per share (US$)</t>
        </is>
      </c>
      <c r="C19" s="51">
        <f>'Historical Income Statement'!C51</f>
        <v/>
      </c>
      <c r="D19" s="51">
        <f>'Historical Income Statement'!D51</f>
        <v/>
      </c>
      <c r="E19" s="51">
        <f>'Historical Income Statement'!E51</f>
        <v/>
      </c>
      <c r="F19" s="51">
        <f>'Historical Income Statement'!F51</f>
        <v/>
      </c>
      <c r="G19" s="51">
        <f>'Historical Income Statement'!G51</f>
        <v/>
      </c>
    </row>
    <row r="20">
      <c r="B20" s="8" t="inlineStr">
        <is>
          <t>Memo: FY2020A total revenue (outside the model window; FY2022 Form 10-K comparative)</t>
        </is>
      </c>
      <c r="C20" s="9" t="n">
        <v>85965</v>
      </c>
      <c r="M20" s="10" t="inlineStr">
        <is>
          <t>Used only to calculate the FY2021A growth rate on the line above</t>
        </is>
      </c>
    </row>
    <row r="22">
      <c r="B22" s="4" t="inlineStr">
        <is>
          <t>CASH FLOW AND CASH CONVERSION</t>
        </is>
      </c>
      <c r="C22" s="5" t="n"/>
      <c r="D22" s="5" t="n"/>
      <c r="E22" s="5" t="n"/>
      <c r="F22" s="5" t="n"/>
      <c r="G22" s="5" t="n"/>
      <c r="H22" s="5" t="n"/>
      <c r="I22" s="5" t="n"/>
      <c r="J22" s="5" t="n"/>
      <c r="K22" s="5" t="n"/>
      <c r="L22" s="5" t="n"/>
      <c r="M22" s="5" t="n"/>
    </row>
    <row r="23">
      <c r="B23" s="8" t="inlineStr">
        <is>
          <t>Net cash provided by operating activities</t>
        </is>
      </c>
      <c r="C23" s="25">
        <f>'Historical Cash Flow'!C35</f>
        <v/>
      </c>
      <c r="D23" s="25">
        <f>'Historical Cash Flow'!D35</f>
        <v/>
      </c>
      <c r="E23" s="25">
        <f>'Historical Cash Flow'!E35</f>
        <v/>
      </c>
      <c r="F23" s="25">
        <f>'Historical Cash Flow'!F35</f>
        <v/>
      </c>
      <c r="G23" s="25">
        <f>'Historical Cash Flow'!G35</f>
        <v/>
      </c>
    </row>
    <row r="24">
      <c r="B24" s="8" t="inlineStr">
        <is>
          <t>Capital expenditures including finance-lease principal</t>
        </is>
      </c>
      <c r="C24" s="25">
        <f>'Historical Cash Flow'!C51</f>
        <v/>
      </c>
      <c r="D24" s="25">
        <f>'Historical Cash Flow'!D51</f>
        <v/>
      </c>
      <c r="E24" s="25">
        <f>'Historical Cash Flow'!E51</f>
        <v/>
      </c>
      <c r="F24" s="25">
        <f>'Historical Cash Flow'!F51</f>
        <v/>
      </c>
      <c r="G24" s="25">
        <f>'Historical Cash Flow'!G51</f>
        <v/>
      </c>
    </row>
    <row r="25">
      <c r="B25" s="8" t="inlineStr">
        <is>
          <t>Free cash flow (company definition: operating cash flow less capital expenditures)</t>
        </is>
      </c>
      <c r="C25" s="25">
        <f>'Historical Cash Flow'!C52</f>
        <v/>
      </c>
      <c r="D25" s="25">
        <f>'Historical Cash Flow'!D52</f>
        <v/>
      </c>
      <c r="E25" s="25">
        <f>'Historical Cash Flow'!E52</f>
        <v/>
      </c>
      <c r="F25" s="25">
        <f>'Historical Cash Flow'!F52</f>
        <v/>
      </c>
      <c r="G25" s="25">
        <f>'Historical Cash Flow'!G52</f>
        <v/>
      </c>
    </row>
    <row r="26">
      <c r="B26" s="8" t="inlineStr">
        <is>
          <t>Free cash flow margin</t>
        </is>
      </c>
      <c r="C26" s="21">
        <f>C25/C8</f>
        <v/>
      </c>
      <c r="D26" s="21">
        <f>D25/D8</f>
        <v/>
      </c>
      <c r="E26" s="21">
        <f>E25/E8</f>
        <v/>
      </c>
      <c r="F26" s="21">
        <f>F25/F8</f>
        <v/>
      </c>
      <c r="G26" s="21">
        <f>G25/G8</f>
        <v/>
      </c>
    </row>
    <row r="27">
      <c r="B27" s="8" t="inlineStr">
        <is>
          <t>Depreciation and amortisation</t>
        </is>
      </c>
      <c r="C27" s="25">
        <f>'Historical Cash Flow'!C16</f>
        <v/>
      </c>
      <c r="D27" s="25">
        <f>'Historical Cash Flow'!D16</f>
        <v/>
      </c>
      <c r="E27" s="25">
        <f>'Historical Cash Flow'!E16</f>
        <v/>
      </c>
      <c r="F27" s="25">
        <f>'Historical Cash Flow'!F16</f>
        <v/>
      </c>
      <c r="G27" s="25">
        <f>'Historical Cash Flow'!G16</f>
        <v/>
      </c>
    </row>
    <row r="28">
      <c r="B28" s="8" t="inlineStr">
        <is>
          <t>Depreciation and amortisation - % of revenue</t>
        </is>
      </c>
      <c r="C28" s="21">
        <f>C27/C8</f>
        <v/>
      </c>
      <c r="D28" s="21">
        <f>D27/D8</f>
        <v/>
      </c>
      <c r="E28" s="21">
        <f>E27/E8</f>
        <v/>
      </c>
      <c r="F28" s="21">
        <f>F27/F8</f>
        <v/>
      </c>
      <c r="G28" s="21">
        <f>G27/G8</f>
        <v/>
      </c>
    </row>
    <row r="29">
      <c r="B29" s="8" t="inlineStr">
        <is>
          <t>Share-based compensation</t>
        </is>
      </c>
      <c r="C29" s="25">
        <f>'Historical Cash Flow'!C17</f>
        <v/>
      </c>
      <c r="D29" s="25">
        <f>'Historical Cash Flow'!D17</f>
        <v/>
      </c>
      <c r="E29" s="25">
        <f>'Historical Cash Flow'!E17</f>
        <v/>
      </c>
      <c r="F29" s="25">
        <f>'Historical Cash Flow'!F17</f>
        <v/>
      </c>
      <c r="G29" s="25">
        <f>'Historical Cash Flow'!G17</f>
        <v/>
      </c>
    </row>
    <row r="30">
      <c r="B30" s="8" t="inlineStr">
        <is>
          <t>Share-based compensation - % of revenue</t>
        </is>
      </c>
      <c r="C30" s="21">
        <f>C29/C8</f>
        <v/>
      </c>
      <c r="D30" s="21">
        <f>D29/D8</f>
        <v/>
      </c>
      <c r="E30" s="21">
        <f>E29/E8</f>
        <v/>
      </c>
      <c r="F30" s="21">
        <f>F29/F8</f>
        <v/>
      </c>
      <c r="G30" s="21">
        <f>G29/G8</f>
        <v/>
      </c>
    </row>
    <row r="31">
      <c r="B31" s="8" t="inlineStr">
        <is>
          <t>Operating cash flow as a multiple of net income</t>
        </is>
      </c>
      <c r="C31" s="30">
        <f>C23/C17</f>
        <v/>
      </c>
      <c r="D31" s="30">
        <f>D23/D17</f>
        <v/>
      </c>
      <c r="E31" s="30">
        <f>E23/E17</f>
        <v/>
      </c>
      <c r="F31" s="30">
        <f>F23/F17</f>
        <v/>
      </c>
      <c r="G31" s="30">
        <f>G23/G17</f>
        <v/>
      </c>
    </row>
    <row r="33">
      <c r="B33" s="4" t="inlineStr">
        <is>
          <t>RETURNS, LEVERAGE AND LIQUIDITY</t>
        </is>
      </c>
      <c r="C33" s="5" t="n"/>
      <c r="D33" s="5" t="n"/>
      <c r="E33" s="5" t="n"/>
      <c r="F33" s="5" t="n"/>
      <c r="G33" s="5" t="n"/>
      <c r="H33" s="5" t="n"/>
      <c r="I33" s="5" t="n"/>
      <c r="J33" s="5" t="n"/>
      <c r="K33" s="5" t="n"/>
      <c r="L33" s="5" t="n"/>
      <c r="M33" s="5" t="n"/>
    </row>
    <row r="34">
      <c r="B34" s="8" t="inlineStr">
        <is>
          <t>NOPAT (EBIT x (1 - effective tax rate))</t>
        </is>
      </c>
      <c r="C34" s="25">
        <f>C13*(1-'Historical Income Statement'!C44)</f>
        <v/>
      </c>
      <c r="D34" s="25">
        <f>D13*(1-'Historical Income Statement'!D44)</f>
        <v/>
      </c>
      <c r="E34" s="25">
        <f>E13*(1-'Historical Income Statement'!E44)</f>
        <v/>
      </c>
      <c r="F34" s="25">
        <f>F13*(1-'Historical Income Statement'!F44)</f>
        <v/>
      </c>
      <c r="G34" s="25">
        <f>G13*(1-'Historical Income Statement'!G44)</f>
        <v/>
      </c>
    </row>
    <row r="35">
      <c r="B35" s="8" t="inlineStr">
        <is>
          <t>Invested capital (total debt plus total equity)</t>
        </is>
      </c>
      <c r="C35" s="25">
        <f>'Historical Balance Sheet'!C46+'Historical Balance Sheet'!C55</f>
        <v/>
      </c>
      <c r="D35" s="25">
        <f>'Historical Balance Sheet'!D46+'Historical Balance Sheet'!D55</f>
        <v/>
      </c>
      <c r="E35" s="25">
        <f>'Historical Balance Sheet'!E46+'Historical Balance Sheet'!E55</f>
        <v/>
      </c>
      <c r="F35" s="25">
        <f>'Historical Balance Sheet'!F46+'Historical Balance Sheet'!F55</f>
        <v/>
      </c>
      <c r="G35" s="25">
        <f>'Historical Balance Sheet'!G46+'Historical Balance Sheet'!G55</f>
        <v/>
      </c>
    </row>
    <row r="36">
      <c r="B36" s="8" t="inlineStr">
        <is>
          <t>ROIC (NOPAT / invested capital)</t>
        </is>
      </c>
      <c r="C36" s="21">
        <f>C34/C35</f>
        <v/>
      </c>
      <c r="D36" s="21">
        <f>D34/D35</f>
        <v/>
      </c>
      <c r="E36" s="21">
        <f>E34/E35</f>
        <v/>
      </c>
      <c r="F36" s="21">
        <f>F34/F35</f>
        <v/>
      </c>
      <c r="G36" s="21">
        <f>G34/G35</f>
        <v/>
      </c>
    </row>
    <row r="37">
      <c r="B37" s="8" t="inlineStr">
        <is>
          <t>Total debt</t>
        </is>
      </c>
      <c r="C37" s="25">
        <f>'Historical Balance Sheet'!C46</f>
        <v/>
      </c>
      <c r="D37" s="25">
        <f>'Historical Balance Sheet'!D46</f>
        <v/>
      </c>
      <c r="E37" s="25">
        <f>'Historical Balance Sheet'!E46</f>
        <v/>
      </c>
      <c r="F37" s="25">
        <f>'Historical Balance Sheet'!F46</f>
        <v/>
      </c>
      <c r="G37" s="25">
        <f>'Historical Balance Sheet'!G46</f>
        <v/>
      </c>
    </row>
    <row r="38">
      <c r="B38" s="8" t="inlineStr">
        <is>
          <t>Total equity</t>
        </is>
      </c>
      <c r="C38" s="25">
        <f>'Historical Balance Sheet'!C55</f>
        <v/>
      </c>
      <c r="D38" s="25">
        <f>'Historical Balance Sheet'!D55</f>
        <v/>
      </c>
      <c r="E38" s="25">
        <f>'Historical Balance Sheet'!E55</f>
        <v/>
      </c>
      <c r="F38" s="25">
        <f>'Historical Balance Sheet'!F55</f>
        <v/>
      </c>
      <c r="G38" s="25">
        <f>'Historical Balance Sheet'!G55</f>
        <v/>
      </c>
    </row>
    <row r="39">
      <c r="B39" s="8" t="inlineStr">
        <is>
          <t>Debt / equity</t>
        </is>
      </c>
      <c r="C39" s="30">
        <f>C37/C38</f>
        <v/>
      </c>
      <c r="D39" s="30">
        <f>D37/D38</f>
        <v/>
      </c>
      <c r="E39" s="30">
        <f>E37/E38</f>
        <v/>
      </c>
      <c r="F39" s="30">
        <f>F37/F38</f>
        <v/>
      </c>
      <c r="G39" s="30">
        <f>G37/G38</f>
        <v/>
      </c>
    </row>
    <row r="40">
      <c r="B40" s="8" t="inlineStr">
        <is>
          <t>Cash and marketable securities</t>
        </is>
      </c>
      <c r="C40" s="25">
        <f>'Historical Balance Sheet'!C14+'Historical Balance Sheet'!C15</f>
        <v/>
      </c>
      <c r="D40" s="25">
        <f>'Historical Balance Sheet'!D14+'Historical Balance Sheet'!D15</f>
        <v/>
      </c>
      <c r="E40" s="25">
        <f>'Historical Balance Sheet'!E14+'Historical Balance Sheet'!E15</f>
        <v/>
      </c>
      <c r="F40" s="25">
        <f>'Historical Balance Sheet'!F14+'Historical Balance Sheet'!F15</f>
        <v/>
      </c>
      <c r="G40" s="25">
        <f>'Historical Balance Sheet'!G14+'Historical Balance Sheet'!G15</f>
        <v/>
      </c>
    </row>
    <row r="41">
      <c r="B41" s="8" t="inlineStr">
        <is>
          <t>Net debt / (net cash)</t>
        </is>
      </c>
      <c r="C41" s="29">
        <f>C37-C40</f>
        <v/>
      </c>
      <c r="D41" s="29">
        <f>D37-D40</f>
        <v/>
      </c>
      <c r="E41" s="29">
        <f>E37-E40</f>
        <v/>
      </c>
      <c r="F41" s="29">
        <f>F37-F40</f>
        <v/>
      </c>
      <c r="G41" s="29">
        <f>G37-G40</f>
        <v/>
      </c>
    </row>
    <row r="42">
      <c r="B42" s="8" t="inlineStr">
        <is>
          <t>Total current assets</t>
        </is>
      </c>
      <c r="C42" s="25">
        <f>'Historical Balance Sheet'!C20</f>
        <v/>
      </c>
      <c r="D42" s="25">
        <f>'Historical Balance Sheet'!D20</f>
        <v/>
      </c>
      <c r="E42" s="25">
        <f>'Historical Balance Sheet'!E20</f>
        <v/>
      </c>
      <c r="F42" s="25">
        <f>'Historical Balance Sheet'!F20</f>
        <v/>
      </c>
      <c r="G42" s="25">
        <f>'Historical Balance Sheet'!G20</f>
        <v/>
      </c>
    </row>
    <row r="43">
      <c r="B43" s="8" t="inlineStr">
        <is>
          <t>Total current liabilities</t>
        </is>
      </c>
      <c r="C43" s="25">
        <f>'Historical Balance Sheet'!C42</f>
        <v/>
      </c>
      <c r="D43" s="25">
        <f>'Historical Balance Sheet'!D42</f>
        <v/>
      </c>
      <c r="E43" s="25">
        <f>'Historical Balance Sheet'!E42</f>
        <v/>
      </c>
      <c r="F43" s="25">
        <f>'Historical Balance Sheet'!F42</f>
        <v/>
      </c>
      <c r="G43" s="25">
        <f>'Historical Balance Sheet'!G42</f>
        <v/>
      </c>
    </row>
    <row r="44">
      <c r="B44" s="8" t="inlineStr">
        <is>
          <t>Current ratio</t>
        </is>
      </c>
      <c r="C44" s="30">
        <f>C42/C43</f>
        <v/>
      </c>
      <c r="D44" s="30">
        <f>D42/D43</f>
        <v/>
      </c>
      <c r="E44" s="30">
        <f>E42/E43</f>
        <v/>
      </c>
      <c r="F44" s="30">
        <f>F42/F43</f>
        <v/>
      </c>
      <c r="G44" s="30">
        <f>G42/G43</f>
        <v/>
      </c>
    </row>
    <row r="45">
      <c r="B45" s="8" t="inlineStr">
        <is>
          <t>Total assets</t>
        </is>
      </c>
      <c r="C45" s="25">
        <f>'Historical Balance Sheet'!C34</f>
        <v/>
      </c>
      <c r="D45" s="25">
        <f>'Historical Balance Sheet'!D34</f>
        <v/>
      </c>
      <c r="E45" s="25">
        <f>'Historical Balance Sheet'!E34</f>
        <v/>
      </c>
      <c r="F45" s="25">
        <f>'Historical Balance Sheet'!F34</f>
        <v/>
      </c>
      <c r="G45" s="25">
        <f>'Historical Balance Sheet'!G34</f>
        <v/>
      </c>
    </row>
    <row r="47">
      <c r="B47" s="4" t="inlineStr">
        <is>
          <t>COMPOUND ANNUAL GROWTH RATES, FY2021A-FY2025A (FOUR YEARS; SHOWN IN THE FY2025A COLUMN)</t>
        </is>
      </c>
      <c r="C47" s="5" t="n"/>
      <c r="D47" s="5" t="n"/>
      <c r="E47" s="5" t="n"/>
      <c r="F47" s="5" t="n"/>
      <c r="G47" s="5" t="n"/>
      <c r="H47" s="5" t="n"/>
      <c r="I47" s="5" t="n"/>
      <c r="J47" s="5" t="n"/>
      <c r="K47" s="5" t="n"/>
      <c r="L47" s="5" t="n"/>
      <c r="M47" s="5" t="n"/>
    </row>
    <row r="48">
      <c r="B48" s="8" t="inlineStr">
        <is>
          <t>Total revenue CAGR</t>
        </is>
      </c>
      <c r="G48" s="21">
        <f>(G8/C8)^(1/4)-1</f>
        <v/>
      </c>
    </row>
    <row r="49">
      <c r="B49" s="8" t="inlineStr">
        <is>
          <t>Income from operations CAGR</t>
        </is>
      </c>
      <c r="G49" s="21">
        <f>(G13/C13)^(1/4)-1</f>
        <v/>
      </c>
    </row>
    <row r="50">
      <c r="B50" s="8" t="inlineStr">
        <is>
          <t>Diluted earnings per share CAGR</t>
        </is>
      </c>
      <c r="G50" s="21">
        <f>(G19/C19)^(1/4)-1</f>
        <v/>
      </c>
    </row>
    <row r="51">
      <c r="B51" s="8" t="inlineStr">
        <is>
          <t>Free cash flow CAGR</t>
        </is>
      </c>
      <c r="G51" s="21">
        <f>(G25/C25)^(1/4)-1</f>
        <v/>
      </c>
    </row>
    <row r="52">
      <c r="B52" s="8" t="inlineStr">
        <is>
          <t>Cumulative free cash flow, FY2021A-FY2025A</t>
        </is>
      </c>
      <c r="G52" s="29">
        <f>SUM(C25:G25)</f>
        <v/>
      </c>
    </row>
    <row r="54">
      <c r="B54" s="4" t="inlineStr">
        <is>
          <t>DEFINITIONS AND NOTES</t>
        </is>
      </c>
      <c r="C54" s="5" t="n"/>
      <c r="D54" s="5" t="n"/>
      <c r="E54" s="5" t="n"/>
      <c r="F54" s="5" t="n"/>
      <c r="G54" s="5" t="n"/>
      <c r="H54" s="5" t="n"/>
      <c r="I54" s="5" t="n"/>
      <c r="J54" s="5" t="n"/>
      <c r="K54" s="5" t="n"/>
      <c r="L54" s="5" t="n"/>
      <c r="M54" s="5" t="n"/>
    </row>
    <row r="55">
      <c r="B55" s="10" t="inlineStr">
        <is>
          <t>EBITDA is income from operations plus total depreciation and amortisation. The company does not report an EBITDA line, so it is a derived measure.</t>
        </is>
      </c>
    </row>
    <row r="56">
      <c r="B56" s="10" t="inlineStr">
        <is>
          <t>Free cash flow uses the company definition: net cash provided by operating activities less purchases of property and equipment less principal payments on finance leases.</t>
        </is>
      </c>
    </row>
    <row r="57">
      <c r="B57" s="10" t="inlineStr">
        <is>
          <t>Capital expenditures above use the same definition, so the free cash flow margin is not distorted by the finance-lease element of the infrastructure build.</t>
        </is>
      </c>
    </row>
    <row r="58">
      <c r="B58" s="10" t="inlineStr">
        <is>
          <t>ROIC is approximate: NOPAT divided by total debt plus total equity. It is not adjusted for operating leases, excess cash or the intangible assets arising on acquisitions, so it understates returns as the cash and investment balances grow.</t>
        </is>
      </c>
    </row>
    <row r="59">
      <c r="B59" s="10" t="inlineStr">
        <is>
          <t>FY2021A growth is calculated against FY2020A revenue of $85,965m, the comparative reported in the Form 10-K for the fiscal year ended 31 December 2022 (filed 2 February 2023); FY2020A is otherwise outside the model window.</t>
        </is>
      </c>
    </row>
    <row r="60">
      <c r="B60" s="10" t="inlineStr">
        <is>
          <t>The reported figures used here are held on the Historical Income Statement, Historical Cash Flow and Historical Balance Sheet tabs, which tie to the consolidated statements filed with the SEC (Form 10-K for the fiscal year ended 31 December 2025, filed 29 January 2026, and Form 10-K for the fiscal year ended 31 December 2022, filed 2 February 2023).</t>
        </is>
      </c>
    </row>
    <row r="61">
      <c r="B61" s="10" t="inlineStr">
        <is>
          <t>The company does not disclose advertising revenue by application or a regional split of non-advertising revenue, so returns and margins are shown on a consolidated basis only.</t>
        </is>
      </c>
    </row>
    <row r="62">
      <c r="B62" s="10" t="inlineStr">
        <is>
          <t>Every figure on this tab is either a link to a historical statement tab (green) or a calculation from those links (black); there are no inputs on this tab.</t>
        </is>
      </c>
    </row>
  </sheetData>
  <pageMargins left="0.75" right="0.75" top="1" bottom="1" header="0.5" footer="0.5"/>
</worksheet>
</file>

<file path=xl/worksheets/sheet9.xml><?xml version="1.0" encoding="utf-8"?>
<worksheet xmlns="http://schemas.openxmlformats.org/spreadsheetml/2006/main">
  <sheetPr>
    <tabColor rgb="007030A0"/>
    <outlinePr summaryBelow="0" summaryRight="1"/>
    <pageSetUpPr/>
  </sheetPr>
  <dimension ref="B2:L89"/>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46" customWidth="1" min="13" max="13"/>
  </cols>
  <sheetData>
    <row r="2" ht="20" customHeight="1">
      <c r="B2" s="1" t="inlineStr">
        <is>
          <t>META PLATFORMS, INC. - SCENARIO ANALYSIS (BULL / BASE / BEAR)</t>
        </is>
      </c>
      <c r="C2" s="2" t="n"/>
      <c r="D2" s="2" t="n"/>
      <c r="E2" s="2" t="n"/>
      <c r="F2" s="2" t="n"/>
      <c r="G2" s="2" t="n"/>
      <c r="H2" s="2" t="n"/>
      <c r="I2" s="2" t="n"/>
      <c r="J2" s="2" t="n"/>
      <c r="K2" s="2" t="n"/>
      <c r="L2" s="2" t="n"/>
    </row>
    <row r="3">
      <c r="B3" s="3" t="inlineStr">
        <is>
          <t>US$ in millions unless stated.  Scenarios are built off the FY2026E base year in the Revenue Model.</t>
        </is>
      </c>
    </row>
    <row r="4">
      <c r="B4" s="3" t="inlineStr">
        <is>
          <t>Colour key: BLUE = hard-coded input   BLACK = calculated   GREEN = link to another sheet</t>
        </is>
      </c>
    </row>
    <row r="5">
      <c r="B5" s="4" t="inlineStr">
        <is>
          <t>SCENARIO ASSUMPTIONS (blue cells are inputs)</t>
        </is>
      </c>
      <c r="C5" s="5" t="n"/>
      <c r="D5" s="5" t="n"/>
      <c r="E5" s="5" t="n"/>
      <c r="F5" s="5" t="n"/>
      <c r="G5" s="5" t="n"/>
      <c r="H5" s="5" t="n"/>
      <c r="I5" s="5" t="n"/>
      <c r="J5" s="5" t="n"/>
      <c r="K5" s="5" t="n"/>
      <c r="L5" s="5" t="n"/>
    </row>
    <row r="6" ht="15" customHeight="1">
      <c r="B6" s="6" t="inlineStr">
        <is>
          <t>Assumption</t>
        </is>
      </c>
      <c r="C6" s="7" t="inlineStr">
        <is>
          <t>Bull</t>
        </is>
      </c>
      <c r="D6" s="7" t="inlineStr">
        <is>
          <t>Base</t>
        </is>
      </c>
      <c r="E6" s="7" t="inlineStr">
        <is>
          <t>Bear</t>
        </is>
      </c>
    </row>
    <row r="7">
      <c r="B7" s="8" t="inlineStr">
        <is>
          <t>Revenue CAGR, FY2026E to FY2030E</t>
        </is>
      </c>
      <c r="C7" s="12" t="n">
        <v>0.19</v>
      </c>
      <c r="D7" s="12" t="n">
        <v>0.143</v>
      </c>
      <c r="E7" s="12" t="n">
        <v>0.06</v>
      </c>
      <c r="F7" s="10" t="inlineStr">
        <is>
          <t>Base reflects decelerating advertising growth and modest Reality Labs growth</t>
        </is>
      </c>
    </row>
    <row r="8">
      <c r="B8" s="8" t="inlineStr">
        <is>
          <t>Operating margin, FY2030E</t>
        </is>
      </c>
      <c r="C8" s="12" t="n">
        <v>0.42</v>
      </c>
      <c r="D8" s="12" t="n">
        <v>0.385</v>
      </c>
      <c r="E8" s="12" t="n">
        <v>0.3</v>
      </c>
      <c r="F8" s="10" t="inlineStr">
        <is>
          <t>FY2025A actual 41.4%; FY2026E depressed by legal charges and depreciation</t>
        </is>
      </c>
    </row>
    <row r="9">
      <c r="B9" s="8" t="inlineStr">
        <is>
          <t>Effective tax rate</t>
        </is>
      </c>
      <c r="C9" s="12" t="n">
        <v>0.17</v>
      </c>
      <c r="D9" s="12" t="n">
        <v>0.19</v>
      </c>
      <c r="E9" s="12" t="n">
        <v>0.22</v>
      </c>
    </row>
    <row r="10">
      <c r="B10" s="8" t="inlineStr">
        <is>
          <t>Depreciation and amortisation - % of revenue</t>
        </is>
      </c>
      <c r="C10" s="12" t="n">
        <v>0.16</v>
      </c>
      <c r="D10" s="12" t="n">
        <v>0.19</v>
      </c>
      <c r="E10" s="12" t="n">
        <v>0.22</v>
      </c>
      <c r="F10" s="10" t="inlineStr">
        <is>
          <t>Base approximates the FY2030E outcome of the depreciation schedule on the Balance Sheet</t>
        </is>
      </c>
    </row>
    <row r="11">
      <c r="B11" s="8" t="inlineStr">
        <is>
          <t>Capital expenditures incl. finance-lease principal - % of revenue</t>
        </is>
      </c>
      <c r="C11" s="12" t="n">
        <v>0.38</v>
      </c>
      <c r="D11" s="12" t="n">
        <v>0.42</v>
      </c>
      <c r="E11" s="12" t="n">
        <v>0.5</v>
      </c>
      <c r="F11" s="10" t="inlineStr">
        <is>
          <t>FY2026E guidance of $130-145bn is 54.5% of revenue</t>
        </is>
      </c>
    </row>
    <row r="12">
      <c r="B12" s="8" t="inlineStr">
        <is>
          <t>Increase in net working capital - % of revenue</t>
        </is>
      </c>
      <c r="C12" s="12" t="n">
        <v>0.03</v>
      </c>
      <c r="D12" s="12" t="n">
        <v>0.03</v>
      </c>
      <c r="E12" s="12" t="n">
        <v>0.04</v>
      </c>
    </row>
    <row r="13">
      <c r="B13" s="8" t="inlineStr">
        <is>
          <t>Diluted shares, FY2030E (millions)</t>
        </is>
      </c>
      <c r="C13" s="16" t="n">
        <v>2400</v>
      </c>
      <c r="D13" s="16" t="n">
        <v>2490</v>
      </c>
      <c r="E13" s="16" t="n">
        <v>2560</v>
      </c>
    </row>
    <row r="14">
      <c r="B14" s="8" t="inlineStr">
        <is>
          <t>Net other income (expense) - % of revenue</t>
        </is>
      </c>
      <c r="C14" s="12" t="n">
        <v>0.002</v>
      </c>
      <c r="D14" s="12" t="n">
        <v>0</v>
      </c>
      <c r="E14" s="12" t="n">
        <v>-0.002</v>
      </c>
    </row>
    <row r="15">
      <c r="B15" s="8" t="inlineStr">
        <is>
          <t>Operating margin, FY2026E (base year, from the income statement)</t>
        </is>
      </c>
      <c r="C15" s="27">
        <f>'Income Statement'!H27</f>
        <v/>
      </c>
      <c r="D15" s="27">
        <f>'Income Statement'!H27</f>
        <v/>
      </c>
      <c r="E15" s="27">
        <f>'Income Statement'!H27</f>
        <v/>
      </c>
    </row>
    <row r="17">
      <c r="B17" s="4" t="inlineStr">
        <is>
          <t>SCENARIO PROJECTIONS, FY2026E-FY2030E</t>
        </is>
      </c>
      <c r="C17" s="5" t="n"/>
      <c r="D17" s="5" t="n"/>
      <c r="E17" s="5" t="n"/>
      <c r="F17" s="5" t="n"/>
      <c r="G17" s="5" t="n"/>
      <c r="H17" s="5" t="n"/>
      <c r="I17" s="5" t="n"/>
      <c r="J17" s="5" t="n"/>
      <c r="K17" s="5" t="n"/>
      <c r="L17" s="5" t="n"/>
    </row>
    <row r="18">
      <c r="B18" s="11" t="inlineStr">
        <is>
          <t>US$ in millions</t>
        </is>
      </c>
      <c r="H18" s="7" t="inlineStr">
        <is>
          <t>2026E</t>
        </is>
      </c>
      <c r="I18" s="7" t="inlineStr">
        <is>
          <t>2027E</t>
        </is>
      </c>
      <c r="J18" s="7" t="inlineStr">
        <is>
          <t>2028E</t>
        </is>
      </c>
      <c r="K18" s="7" t="inlineStr">
        <is>
          <t>2029E</t>
        </is>
      </c>
      <c r="L18" s="7" t="inlineStr">
        <is>
          <t>2030E</t>
        </is>
      </c>
    </row>
    <row r="20">
      <c r="B20" s="17" t="inlineStr">
        <is>
          <t>BULL CASE (C assumptions)</t>
        </is>
      </c>
      <c r="C20" s="28" t="n"/>
      <c r="D20" s="28" t="n"/>
      <c r="E20" s="28" t="n"/>
      <c r="F20" s="28" t="n"/>
      <c r="G20" s="28" t="n"/>
      <c r="H20" s="28" t="n"/>
      <c r="I20" s="28" t="n"/>
      <c r="J20" s="28" t="n"/>
      <c r="K20" s="28" t="n"/>
      <c r="L20" s="28" t="n"/>
    </row>
    <row r="21" outlineLevel="1">
      <c r="B21" s="8" t="inlineStr">
        <is>
          <t xml:space="preserve">    Revenue</t>
        </is>
      </c>
      <c r="H21" s="24">
        <f>'Revenue Model'!H42</f>
        <v/>
      </c>
      <c r="I21" s="8">
        <f>H21*(1+$C$7)</f>
        <v/>
      </c>
      <c r="J21" s="8">
        <f>I21*(1+$C$7)</f>
        <v/>
      </c>
      <c r="K21" s="8">
        <f>J21*(1+$C$7)</f>
        <v/>
      </c>
      <c r="L21" s="8">
        <f>K21*(1+$C$7)</f>
        <v/>
      </c>
    </row>
    <row r="22" outlineLevel="1">
      <c r="B22" s="8" t="inlineStr">
        <is>
          <t xml:space="preserve">    Revenue growth</t>
        </is>
      </c>
      <c r="H22" s="8" t="n"/>
      <c r="I22" s="8">
        <f>I21/H21-1</f>
        <v/>
      </c>
      <c r="J22" s="8">
        <f>J21/I21-1</f>
        <v/>
      </c>
      <c r="K22" s="8">
        <f>K21/J21-1</f>
        <v/>
      </c>
      <c r="L22" s="8">
        <f>L21/K21-1</f>
        <v/>
      </c>
    </row>
    <row r="23" outlineLevel="1">
      <c r="B23" s="8" t="inlineStr">
        <is>
          <t xml:space="preserve">    Operating margin</t>
        </is>
      </c>
      <c r="H23" s="8">
        <f>$C$15</f>
        <v/>
      </c>
      <c r="I23" s="8">
        <f>H23+($C$8-$C$15)/4</f>
        <v/>
      </c>
      <c r="J23" s="8">
        <f>I23+($C$8-$C$15)/4</f>
        <v/>
      </c>
      <c r="K23" s="8">
        <f>J23+($C$8-$C$15)/4</f>
        <v/>
      </c>
      <c r="L23" s="8">
        <f>K23+($C$8-$C$15)/4</f>
        <v/>
      </c>
    </row>
    <row r="24" outlineLevel="1">
      <c r="B24" s="8" t="inlineStr">
        <is>
          <t xml:space="preserve">    Operating income</t>
        </is>
      </c>
      <c r="H24" s="8">
        <f>H21*H23</f>
        <v/>
      </c>
      <c r="I24" s="8">
        <f>I21*I23</f>
        <v/>
      </c>
      <c r="J24" s="8">
        <f>J21*J23</f>
        <v/>
      </c>
      <c r="K24" s="8">
        <f>K21*K23</f>
        <v/>
      </c>
      <c r="L24" s="8">
        <f>L21*L23</f>
        <v/>
      </c>
    </row>
    <row r="25" outlineLevel="1">
      <c r="B25" s="8" t="inlineStr">
        <is>
          <t xml:space="preserve">    Net other income (expense)</t>
        </is>
      </c>
      <c r="H25" s="8">
        <f>H21*$C$14</f>
        <v/>
      </c>
      <c r="I25" s="8">
        <f>I21*$C$14</f>
        <v/>
      </c>
      <c r="J25" s="8">
        <f>J21*$C$14</f>
        <v/>
      </c>
      <c r="K25" s="8">
        <f>K21*$C$14</f>
        <v/>
      </c>
      <c r="L25" s="8">
        <f>L21*$C$14</f>
        <v/>
      </c>
    </row>
    <row r="26" outlineLevel="1">
      <c r="B26" s="8" t="inlineStr">
        <is>
          <t xml:space="preserve">    Income before income taxes</t>
        </is>
      </c>
      <c r="H26" s="8">
        <f>H24+H25</f>
        <v/>
      </c>
      <c r="I26" s="8">
        <f>I24+I25</f>
        <v/>
      </c>
      <c r="J26" s="8">
        <f>J24+J25</f>
        <v/>
      </c>
      <c r="K26" s="8">
        <f>K24+K25</f>
        <v/>
      </c>
      <c r="L26" s="8">
        <f>L24+L25</f>
        <v/>
      </c>
    </row>
    <row r="27" outlineLevel="1">
      <c r="B27" s="8" t="inlineStr">
        <is>
          <t xml:space="preserve">    Net income</t>
        </is>
      </c>
      <c r="H27" s="8">
        <f>H26*(1-$C$9)</f>
        <v/>
      </c>
      <c r="I27" s="8">
        <f>I26*(1-$C$9)</f>
        <v/>
      </c>
      <c r="J27" s="8">
        <f>J26*(1-$C$9)</f>
        <v/>
      </c>
      <c r="K27" s="8">
        <f>K26*(1-$C$9)</f>
        <v/>
      </c>
      <c r="L27" s="8">
        <f>L26*(1-$C$9)</f>
        <v/>
      </c>
    </row>
    <row r="28" outlineLevel="1">
      <c r="B28" s="8" t="inlineStr">
        <is>
          <t xml:space="preserve">    Diluted shares (millions)</t>
        </is>
      </c>
      <c r="H28" s="24">
        <f>'Income Statement'!H49</f>
        <v/>
      </c>
      <c r="I28" s="8">
        <f>H28+($C$13-H28)/(5-1)</f>
        <v/>
      </c>
      <c r="J28" s="8">
        <f>I28+($C$13-I28)/(5-2)</f>
        <v/>
      </c>
      <c r="K28" s="8">
        <f>J28+($C$13-J28)/(5-3)</f>
        <v/>
      </c>
      <c r="L28" s="8">
        <f>K28+($C$13-K28)/(5-4)</f>
        <v/>
      </c>
    </row>
    <row r="29" outlineLevel="1">
      <c r="B29" s="8" t="inlineStr">
        <is>
          <t xml:space="preserve">    Diluted earnings per share</t>
        </is>
      </c>
      <c r="H29" s="8">
        <f>H27/H28</f>
        <v/>
      </c>
      <c r="I29" s="8">
        <f>I27/I28</f>
        <v/>
      </c>
      <c r="J29" s="8">
        <f>J27/J28</f>
        <v/>
      </c>
      <c r="K29" s="8">
        <f>K27/K28</f>
        <v/>
      </c>
      <c r="L29" s="8">
        <f>L27/L28</f>
        <v/>
      </c>
    </row>
    <row r="30" outlineLevel="1">
      <c r="B30" s="8" t="inlineStr">
        <is>
          <t xml:space="preserve">    Depreciation and amortisation</t>
        </is>
      </c>
      <c r="H30" s="8">
        <f>H21*$C$10</f>
        <v/>
      </c>
      <c r="I30" s="8">
        <f>I21*$C$10</f>
        <v/>
      </c>
      <c r="J30" s="8">
        <f>J21*$C$10</f>
        <v/>
      </c>
      <c r="K30" s="8">
        <f>K21*$C$10</f>
        <v/>
      </c>
      <c r="L30" s="8">
        <f>L21*$C$10</f>
        <v/>
      </c>
    </row>
    <row r="31" outlineLevel="1">
      <c r="B31" s="8" t="inlineStr">
        <is>
          <t xml:space="preserve">    Capital expenditures incl. finance-lease principal</t>
        </is>
      </c>
      <c r="H31" s="8">
        <f>H21*$C$11</f>
        <v/>
      </c>
      <c r="I31" s="8">
        <f>I21*$C$11</f>
        <v/>
      </c>
      <c r="J31" s="8">
        <f>J21*$C$11</f>
        <v/>
      </c>
      <c r="K31" s="8">
        <f>K21*$C$11</f>
        <v/>
      </c>
      <c r="L31" s="8">
        <f>L21*$C$11</f>
        <v/>
      </c>
    </row>
    <row r="32" outlineLevel="1">
      <c r="B32" s="8" t="inlineStr">
        <is>
          <t xml:space="preserve">    Increase in net working capital</t>
        </is>
      </c>
      <c r="H32" s="8">
        <f>H21*$C$12</f>
        <v/>
      </c>
      <c r="I32" s="8">
        <f>(I21-H21)*$C$12</f>
        <v/>
      </c>
      <c r="J32" s="8">
        <f>(J21-I21)*$C$12</f>
        <v/>
      </c>
      <c r="K32" s="8">
        <f>(K21-J21)*$C$12</f>
        <v/>
      </c>
      <c r="L32" s="8">
        <f>(L21-K21)*$C$12</f>
        <v/>
      </c>
    </row>
    <row r="33" outlineLevel="1">
      <c r="B33" s="11" t="inlineStr">
        <is>
          <t xml:space="preserve">    Free cash flow (net income plus D&amp;A less capex less working capital)</t>
        </is>
      </c>
      <c r="H33" s="48">
        <f>H27+H30-H31-H32</f>
        <v/>
      </c>
      <c r="I33" s="48">
        <f>I27+I30-I31-I32</f>
        <v/>
      </c>
      <c r="J33" s="48">
        <f>J27+J30-J31-J32</f>
        <v/>
      </c>
      <c r="K33" s="48">
        <f>K27+K30-K31-K32</f>
        <v/>
      </c>
      <c r="L33" s="48">
        <f>L27+L30-L31-L32</f>
        <v/>
      </c>
    </row>
    <row r="34" outlineLevel="1">
      <c r="B34" s="8" t="inlineStr">
        <is>
          <t xml:space="preserve">    Cumulative free cash flow, FY2026E-FY2030E</t>
        </is>
      </c>
      <c r="H34" s="8">
        <f>H33</f>
        <v/>
      </c>
      <c r="I34" s="8">
        <f>H34+I33</f>
        <v/>
      </c>
      <c r="J34" s="8">
        <f>I34+J33</f>
        <v/>
      </c>
      <c r="K34" s="8">
        <f>J34+K33</f>
        <v/>
      </c>
      <c r="L34" s="8">
        <f>K34+L33</f>
        <v/>
      </c>
    </row>
    <row r="35" outlineLevel="1">
      <c r="B35" s="8" t="inlineStr">
        <is>
          <t xml:space="preserve">    EBITDA</t>
        </is>
      </c>
      <c r="H35" s="8">
        <f>H24+H30</f>
        <v/>
      </c>
      <c r="I35" s="8">
        <f>I24+I30</f>
        <v/>
      </c>
      <c r="J35" s="8">
        <f>J24+J30</f>
        <v/>
      </c>
      <c r="K35" s="8">
        <f>K24+K30</f>
        <v/>
      </c>
      <c r="L35" s="8">
        <f>L24+L30</f>
        <v/>
      </c>
    </row>
    <row r="37">
      <c r="B37" s="17" t="inlineStr">
        <is>
          <t>BASE CASE (D assumptions)</t>
        </is>
      </c>
      <c r="C37" s="28" t="n"/>
      <c r="D37" s="28" t="n"/>
      <c r="E37" s="28" t="n"/>
      <c r="F37" s="28" t="n"/>
      <c r="G37" s="28" t="n"/>
      <c r="H37" s="28" t="n"/>
      <c r="I37" s="28" t="n"/>
      <c r="J37" s="28" t="n"/>
      <c r="K37" s="28" t="n"/>
      <c r="L37" s="28" t="n"/>
    </row>
    <row r="38" outlineLevel="1">
      <c r="B38" s="8" t="inlineStr">
        <is>
          <t xml:space="preserve">    Revenue</t>
        </is>
      </c>
      <c r="H38" s="24">
        <f>'Revenue Model'!H42</f>
        <v/>
      </c>
      <c r="I38" s="8">
        <f>H38*(1+$D$7)</f>
        <v/>
      </c>
      <c r="J38" s="8">
        <f>I38*(1+$D$7)</f>
        <v/>
      </c>
      <c r="K38" s="8">
        <f>J38*(1+$D$7)</f>
        <v/>
      </c>
      <c r="L38" s="8">
        <f>K38*(1+$D$7)</f>
        <v/>
      </c>
    </row>
    <row r="39" outlineLevel="1">
      <c r="B39" s="8" t="inlineStr">
        <is>
          <t xml:space="preserve">    Revenue growth</t>
        </is>
      </c>
      <c r="H39" s="8" t="n"/>
      <c r="I39" s="8">
        <f>I38/H38-1</f>
        <v/>
      </c>
      <c r="J39" s="8">
        <f>J38/I38-1</f>
        <v/>
      </c>
      <c r="K39" s="8">
        <f>K38/J38-1</f>
        <v/>
      </c>
      <c r="L39" s="8">
        <f>L38/K38-1</f>
        <v/>
      </c>
    </row>
    <row r="40" outlineLevel="1">
      <c r="B40" s="8" t="inlineStr">
        <is>
          <t xml:space="preserve">    Operating margin</t>
        </is>
      </c>
      <c r="H40" s="8">
        <f>$D$15</f>
        <v/>
      </c>
      <c r="I40" s="8">
        <f>H40+($D$8-$D$15)/4</f>
        <v/>
      </c>
      <c r="J40" s="8">
        <f>I40+($D$8-$D$15)/4</f>
        <v/>
      </c>
      <c r="K40" s="8">
        <f>J40+($D$8-$D$15)/4</f>
        <v/>
      </c>
      <c r="L40" s="8">
        <f>K40+($D$8-$D$15)/4</f>
        <v/>
      </c>
    </row>
    <row r="41" outlineLevel="1">
      <c r="B41" s="8" t="inlineStr">
        <is>
          <t xml:space="preserve">    Operating income</t>
        </is>
      </c>
      <c r="H41" s="8">
        <f>H38*H40</f>
        <v/>
      </c>
      <c r="I41" s="8">
        <f>I38*I40</f>
        <v/>
      </c>
      <c r="J41" s="8">
        <f>J38*J40</f>
        <v/>
      </c>
      <c r="K41" s="8">
        <f>K38*K40</f>
        <v/>
      </c>
      <c r="L41" s="8">
        <f>L38*L40</f>
        <v/>
      </c>
    </row>
    <row r="42" outlineLevel="1">
      <c r="B42" s="8" t="inlineStr">
        <is>
          <t xml:space="preserve">    Net other income (expense)</t>
        </is>
      </c>
      <c r="H42" s="8">
        <f>H38*$D$14</f>
        <v/>
      </c>
      <c r="I42" s="8">
        <f>I38*$D$14</f>
        <v/>
      </c>
      <c r="J42" s="8">
        <f>J38*$D$14</f>
        <v/>
      </c>
      <c r="K42" s="8">
        <f>K38*$D$14</f>
        <v/>
      </c>
      <c r="L42" s="8">
        <f>L38*$D$14</f>
        <v/>
      </c>
    </row>
    <row r="43" outlineLevel="1">
      <c r="B43" s="8" t="inlineStr">
        <is>
          <t xml:space="preserve">    Income before income taxes</t>
        </is>
      </c>
      <c r="H43" s="8">
        <f>H41+H42</f>
        <v/>
      </c>
      <c r="I43" s="8">
        <f>I41+I42</f>
        <v/>
      </c>
      <c r="J43" s="8">
        <f>J41+J42</f>
        <v/>
      </c>
      <c r="K43" s="8">
        <f>K41+K42</f>
        <v/>
      </c>
      <c r="L43" s="8">
        <f>L41+L42</f>
        <v/>
      </c>
    </row>
    <row r="44" outlineLevel="1">
      <c r="B44" s="8" t="inlineStr">
        <is>
          <t xml:space="preserve">    Net income</t>
        </is>
      </c>
      <c r="H44" s="8">
        <f>H43*(1-$D$9)</f>
        <v/>
      </c>
      <c r="I44" s="8">
        <f>I43*(1-$D$9)</f>
        <v/>
      </c>
      <c r="J44" s="8">
        <f>J43*(1-$D$9)</f>
        <v/>
      </c>
      <c r="K44" s="8">
        <f>K43*(1-$D$9)</f>
        <v/>
      </c>
      <c r="L44" s="8">
        <f>L43*(1-$D$9)</f>
        <v/>
      </c>
    </row>
    <row r="45" outlineLevel="1">
      <c r="B45" s="8" t="inlineStr">
        <is>
          <t xml:space="preserve">    Diluted shares (millions)</t>
        </is>
      </c>
      <c r="H45" s="24">
        <f>'Income Statement'!H49</f>
        <v/>
      </c>
      <c r="I45" s="8">
        <f>H45+($D$13-H45)/(5-1)</f>
        <v/>
      </c>
      <c r="J45" s="8">
        <f>I45+($D$13-I45)/(5-2)</f>
        <v/>
      </c>
      <c r="K45" s="8">
        <f>J45+($D$13-J45)/(5-3)</f>
        <v/>
      </c>
      <c r="L45" s="8">
        <f>K45+($D$13-K45)/(5-4)</f>
        <v/>
      </c>
    </row>
    <row r="46" outlineLevel="1">
      <c r="B46" s="8" t="inlineStr">
        <is>
          <t xml:space="preserve">    Diluted earnings per share</t>
        </is>
      </c>
      <c r="H46" s="8">
        <f>H44/H45</f>
        <v/>
      </c>
      <c r="I46" s="8">
        <f>I44/I45</f>
        <v/>
      </c>
      <c r="J46" s="8">
        <f>J44/J45</f>
        <v/>
      </c>
      <c r="K46" s="8">
        <f>K44/K45</f>
        <v/>
      </c>
      <c r="L46" s="8">
        <f>L44/L45</f>
        <v/>
      </c>
    </row>
    <row r="47" outlineLevel="1">
      <c r="B47" s="8" t="inlineStr">
        <is>
          <t xml:space="preserve">    Depreciation and amortisation</t>
        </is>
      </c>
      <c r="H47" s="8">
        <f>H38*$D$10</f>
        <v/>
      </c>
      <c r="I47" s="8">
        <f>I38*$D$10</f>
        <v/>
      </c>
      <c r="J47" s="8">
        <f>J38*$D$10</f>
        <v/>
      </c>
      <c r="K47" s="8">
        <f>K38*$D$10</f>
        <v/>
      </c>
      <c r="L47" s="8">
        <f>L38*$D$10</f>
        <v/>
      </c>
    </row>
    <row r="48" outlineLevel="1">
      <c r="B48" s="8" t="inlineStr">
        <is>
          <t xml:space="preserve">    Capital expenditures incl. finance-lease principal</t>
        </is>
      </c>
      <c r="H48" s="8">
        <f>H38*$D$11</f>
        <v/>
      </c>
      <c r="I48" s="8">
        <f>I38*$D$11</f>
        <v/>
      </c>
      <c r="J48" s="8">
        <f>J38*$D$11</f>
        <v/>
      </c>
      <c r="K48" s="8">
        <f>K38*$D$11</f>
        <v/>
      </c>
      <c r="L48" s="8">
        <f>L38*$D$11</f>
        <v/>
      </c>
    </row>
    <row r="49" outlineLevel="1">
      <c r="B49" s="8" t="inlineStr">
        <is>
          <t xml:space="preserve">    Increase in net working capital</t>
        </is>
      </c>
      <c r="H49" s="8">
        <f>H38*$D$12</f>
        <v/>
      </c>
      <c r="I49" s="8">
        <f>(I38-H38)*$D$12</f>
        <v/>
      </c>
      <c r="J49" s="8">
        <f>(J38-I38)*$D$12</f>
        <v/>
      </c>
      <c r="K49" s="8">
        <f>(K38-J38)*$D$12</f>
        <v/>
      </c>
      <c r="L49" s="8">
        <f>(L38-K38)*$D$12</f>
        <v/>
      </c>
    </row>
    <row r="50" outlineLevel="1">
      <c r="B50" s="11" t="inlineStr">
        <is>
          <t xml:space="preserve">    Free cash flow (net income plus D&amp;A less capex less working capital)</t>
        </is>
      </c>
      <c r="H50" s="48">
        <f>H44+H47-H48-H49</f>
        <v/>
      </c>
      <c r="I50" s="48">
        <f>I44+I47-I48-I49</f>
        <v/>
      </c>
      <c r="J50" s="48">
        <f>J44+J47-J48-J49</f>
        <v/>
      </c>
      <c r="K50" s="48">
        <f>K44+K47-K48-K49</f>
        <v/>
      </c>
      <c r="L50" s="48">
        <f>L44+L47-L48-L49</f>
        <v/>
      </c>
    </row>
    <row r="51" outlineLevel="1">
      <c r="B51" s="8" t="inlineStr">
        <is>
          <t xml:space="preserve">    Cumulative free cash flow, FY2026E-FY2030E</t>
        </is>
      </c>
      <c r="H51" s="8">
        <f>H50</f>
        <v/>
      </c>
      <c r="I51" s="8">
        <f>H51+I50</f>
        <v/>
      </c>
      <c r="J51" s="8">
        <f>I51+J50</f>
        <v/>
      </c>
      <c r="K51" s="8">
        <f>J51+K50</f>
        <v/>
      </c>
      <c r="L51" s="8">
        <f>K51+L50</f>
        <v/>
      </c>
    </row>
    <row r="52" outlineLevel="1">
      <c r="B52" s="8" t="inlineStr">
        <is>
          <t xml:space="preserve">    EBITDA</t>
        </is>
      </c>
      <c r="H52" s="8">
        <f>H41+H47</f>
        <v/>
      </c>
      <c r="I52" s="8">
        <f>I41+I47</f>
        <v/>
      </c>
      <c r="J52" s="8">
        <f>J41+J47</f>
        <v/>
      </c>
      <c r="K52" s="8">
        <f>K41+K47</f>
        <v/>
      </c>
      <c r="L52" s="8">
        <f>L41+L47</f>
        <v/>
      </c>
    </row>
    <row r="54">
      <c r="B54" s="17" t="inlineStr">
        <is>
          <t>BEAR CASE (E assumptions)</t>
        </is>
      </c>
      <c r="C54" s="28" t="n"/>
      <c r="D54" s="28" t="n"/>
      <c r="E54" s="28" t="n"/>
      <c r="F54" s="28" t="n"/>
      <c r="G54" s="28" t="n"/>
      <c r="H54" s="28" t="n"/>
      <c r="I54" s="28" t="n"/>
      <c r="J54" s="28" t="n"/>
      <c r="K54" s="28" t="n"/>
      <c r="L54" s="28" t="n"/>
    </row>
    <row r="55" outlineLevel="1">
      <c r="B55" s="8" t="inlineStr">
        <is>
          <t xml:space="preserve">    Revenue</t>
        </is>
      </c>
      <c r="H55" s="24">
        <f>'Revenue Model'!H42</f>
        <v/>
      </c>
      <c r="I55" s="8">
        <f>H55*(1+$E$7)</f>
        <v/>
      </c>
      <c r="J55" s="8">
        <f>I55*(1+$E$7)</f>
        <v/>
      </c>
      <c r="K55" s="8">
        <f>J55*(1+$E$7)</f>
        <v/>
      </c>
      <c r="L55" s="8">
        <f>K55*(1+$E$7)</f>
        <v/>
      </c>
    </row>
    <row r="56" outlineLevel="1">
      <c r="B56" s="8" t="inlineStr">
        <is>
          <t xml:space="preserve">    Revenue growth</t>
        </is>
      </c>
      <c r="H56" s="8" t="n"/>
      <c r="I56" s="8">
        <f>I55/H55-1</f>
        <v/>
      </c>
      <c r="J56" s="8">
        <f>J55/I55-1</f>
        <v/>
      </c>
      <c r="K56" s="8">
        <f>K55/J55-1</f>
        <v/>
      </c>
      <c r="L56" s="8">
        <f>L55/K55-1</f>
        <v/>
      </c>
    </row>
    <row r="57" outlineLevel="1">
      <c r="B57" s="8" t="inlineStr">
        <is>
          <t xml:space="preserve">    Operating margin</t>
        </is>
      </c>
      <c r="H57" s="8">
        <f>$E$15</f>
        <v/>
      </c>
      <c r="I57" s="8">
        <f>H57+($E$8-$E$15)/4</f>
        <v/>
      </c>
      <c r="J57" s="8">
        <f>I57+($E$8-$E$15)/4</f>
        <v/>
      </c>
      <c r="K57" s="8">
        <f>J57+($E$8-$E$15)/4</f>
        <v/>
      </c>
      <c r="L57" s="8">
        <f>K57+($E$8-$E$15)/4</f>
        <v/>
      </c>
    </row>
    <row r="58" outlineLevel="1">
      <c r="B58" s="8" t="inlineStr">
        <is>
          <t xml:space="preserve">    Operating income</t>
        </is>
      </c>
      <c r="H58" s="8">
        <f>H55*H57</f>
        <v/>
      </c>
      <c r="I58" s="8">
        <f>I55*I57</f>
        <v/>
      </c>
      <c r="J58" s="8">
        <f>J55*J57</f>
        <v/>
      </c>
      <c r="K58" s="8">
        <f>K55*K57</f>
        <v/>
      </c>
      <c r="L58" s="8">
        <f>L55*L57</f>
        <v/>
      </c>
    </row>
    <row r="59" outlineLevel="1">
      <c r="B59" s="8" t="inlineStr">
        <is>
          <t xml:space="preserve">    Net other income (expense)</t>
        </is>
      </c>
      <c r="H59" s="8">
        <f>H55*$E$14</f>
        <v/>
      </c>
      <c r="I59" s="8">
        <f>I55*$E$14</f>
        <v/>
      </c>
      <c r="J59" s="8">
        <f>J55*$E$14</f>
        <v/>
      </c>
      <c r="K59" s="8">
        <f>K55*$E$14</f>
        <v/>
      </c>
      <c r="L59" s="8">
        <f>L55*$E$14</f>
        <v/>
      </c>
    </row>
    <row r="60" outlineLevel="1">
      <c r="B60" s="8" t="inlineStr">
        <is>
          <t xml:space="preserve">    Income before income taxes</t>
        </is>
      </c>
      <c r="H60" s="8">
        <f>H58+H59</f>
        <v/>
      </c>
      <c r="I60" s="8">
        <f>I58+I59</f>
        <v/>
      </c>
      <c r="J60" s="8">
        <f>J58+J59</f>
        <v/>
      </c>
      <c r="K60" s="8">
        <f>K58+K59</f>
        <v/>
      </c>
      <c r="L60" s="8">
        <f>L58+L59</f>
        <v/>
      </c>
    </row>
    <row r="61" outlineLevel="1">
      <c r="B61" s="8" t="inlineStr">
        <is>
          <t xml:space="preserve">    Net income</t>
        </is>
      </c>
      <c r="H61" s="8">
        <f>H60*(1-$E$9)</f>
        <v/>
      </c>
      <c r="I61" s="8">
        <f>I60*(1-$E$9)</f>
        <v/>
      </c>
      <c r="J61" s="8">
        <f>J60*(1-$E$9)</f>
        <v/>
      </c>
      <c r="K61" s="8">
        <f>K60*(1-$E$9)</f>
        <v/>
      </c>
      <c r="L61" s="8">
        <f>L60*(1-$E$9)</f>
        <v/>
      </c>
    </row>
    <row r="62" outlineLevel="1">
      <c r="B62" s="8" t="inlineStr">
        <is>
          <t xml:space="preserve">    Diluted shares (millions)</t>
        </is>
      </c>
      <c r="H62" s="24">
        <f>'Income Statement'!H49</f>
        <v/>
      </c>
      <c r="I62" s="8">
        <f>H62+($E$13-H62)/(5-1)</f>
        <v/>
      </c>
      <c r="J62" s="8">
        <f>I62+($E$13-I62)/(5-2)</f>
        <v/>
      </c>
      <c r="K62" s="8">
        <f>J62+($E$13-J62)/(5-3)</f>
        <v/>
      </c>
      <c r="L62" s="8">
        <f>K62+($E$13-K62)/(5-4)</f>
        <v/>
      </c>
    </row>
    <row r="63" outlineLevel="1">
      <c r="B63" s="8" t="inlineStr">
        <is>
          <t xml:space="preserve">    Diluted earnings per share</t>
        </is>
      </c>
      <c r="H63" s="8">
        <f>H61/H62</f>
        <v/>
      </c>
      <c r="I63" s="8">
        <f>I61/I62</f>
        <v/>
      </c>
      <c r="J63" s="8">
        <f>J61/J62</f>
        <v/>
      </c>
      <c r="K63" s="8">
        <f>K61/K62</f>
        <v/>
      </c>
      <c r="L63" s="8">
        <f>L61/L62</f>
        <v/>
      </c>
    </row>
    <row r="64" outlineLevel="1">
      <c r="B64" s="8" t="inlineStr">
        <is>
          <t xml:space="preserve">    Depreciation and amortisation</t>
        </is>
      </c>
      <c r="H64" s="8">
        <f>H55*$E$10</f>
        <v/>
      </c>
      <c r="I64" s="8">
        <f>I55*$E$10</f>
        <v/>
      </c>
      <c r="J64" s="8">
        <f>J55*$E$10</f>
        <v/>
      </c>
      <c r="K64" s="8">
        <f>K55*$E$10</f>
        <v/>
      </c>
      <c r="L64" s="8">
        <f>L55*$E$10</f>
        <v/>
      </c>
    </row>
    <row r="65" outlineLevel="1">
      <c r="B65" s="8" t="inlineStr">
        <is>
          <t xml:space="preserve">    Capital expenditures incl. finance-lease principal</t>
        </is>
      </c>
      <c r="H65" s="8">
        <f>H55*$E$11</f>
        <v/>
      </c>
      <c r="I65" s="8">
        <f>I55*$E$11</f>
        <v/>
      </c>
      <c r="J65" s="8">
        <f>J55*$E$11</f>
        <v/>
      </c>
      <c r="K65" s="8">
        <f>K55*$E$11</f>
        <v/>
      </c>
      <c r="L65" s="8">
        <f>L55*$E$11</f>
        <v/>
      </c>
    </row>
    <row r="66" outlineLevel="1">
      <c r="B66" s="8" t="inlineStr">
        <is>
          <t xml:space="preserve">    Increase in net working capital</t>
        </is>
      </c>
      <c r="H66" s="8">
        <f>H55*$E$12</f>
        <v/>
      </c>
      <c r="I66" s="8">
        <f>(I55-H55)*$E$12</f>
        <v/>
      </c>
      <c r="J66" s="8">
        <f>(J55-I55)*$E$12</f>
        <v/>
      </c>
      <c r="K66" s="8">
        <f>(K55-J55)*$E$12</f>
        <v/>
      </c>
      <c r="L66" s="8">
        <f>(L55-K55)*$E$12</f>
        <v/>
      </c>
    </row>
    <row r="67" outlineLevel="1">
      <c r="B67" s="11" t="inlineStr">
        <is>
          <t xml:space="preserve">    Free cash flow (net income plus D&amp;A less capex less working capital)</t>
        </is>
      </c>
      <c r="H67" s="48">
        <f>H61+H64-H65-H66</f>
        <v/>
      </c>
      <c r="I67" s="48">
        <f>I61+I64-I65-I66</f>
        <v/>
      </c>
      <c r="J67" s="48">
        <f>J61+J64-J65-J66</f>
        <v/>
      </c>
      <c r="K67" s="48">
        <f>K61+K64-K65-K66</f>
        <v/>
      </c>
      <c r="L67" s="48">
        <f>L61+L64-L65-L66</f>
        <v/>
      </c>
    </row>
    <row r="68" outlineLevel="1">
      <c r="B68" s="8" t="inlineStr">
        <is>
          <t xml:space="preserve">    Cumulative free cash flow, FY2026E-FY2030E</t>
        </is>
      </c>
      <c r="H68" s="8">
        <f>H67</f>
        <v/>
      </c>
      <c r="I68" s="8">
        <f>H68+I67</f>
        <v/>
      </c>
      <c r="J68" s="8">
        <f>I68+J67</f>
        <v/>
      </c>
      <c r="K68" s="8">
        <f>J68+K67</f>
        <v/>
      </c>
      <c r="L68" s="8">
        <f>K68+L67</f>
        <v/>
      </c>
    </row>
    <row r="69" outlineLevel="1">
      <c r="B69" s="8" t="inlineStr">
        <is>
          <t xml:space="preserve">    EBITDA</t>
        </is>
      </c>
      <c r="H69" s="8">
        <f>H58+H64</f>
        <v/>
      </c>
      <c r="I69" s="8">
        <f>I58+I64</f>
        <v/>
      </c>
      <c r="J69" s="8">
        <f>J58+J64</f>
        <v/>
      </c>
      <c r="K69" s="8">
        <f>K58+K64</f>
        <v/>
      </c>
      <c r="L69" s="8">
        <f>L58+L64</f>
        <v/>
      </c>
    </row>
    <row r="72">
      <c r="B72" s="4" t="inlineStr">
        <is>
          <t>SCENARIO OUTCOMES</t>
        </is>
      </c>
      <c r="C72" s="5" t="n"/>
      <c r="D72" s="5" t="n"/>
      <c r="E72" s="5" t="n"/>
      <c r="F72" s="5" t="n"/>
      <c r="G72" s="5" t="n"/>
      <c r="H72" s="5" t="n"/>
      <c r="I72" s="5" t="n"/>
      <c r="J72" s="5" t="n"/>
      <c r="K72" s="5" t="n"/>
      <c r="L72" s="5" t="n"/>
    </row>
    <row r="73" ht="15" customHeight="1">
      <c r="B73" s="6" t="inlineStr">
        <is>
          <t>Metric, FY2030E unless stated</t>
        </is>
      </c>
      <c r="C73" s="7" t="inlineStr">
        <is>
          <t>Bull</t>
        </is>
      </c>
      <c r="D73" s="7" t="inlineStr">
        <is>
          <t>Base</t>
        </is>
      </c>
      <c r="E73" s="7" t="inlineStr">
        <is>
          <t>Bear</t>
        </is>
      </c>
    </row>
    <row r="74">
      <c r="B74" s="8" t="inlineStr">
        <is>
          <t>Revenue</t>
        </is>
      </c>
      <c r="C74" s="29">
        <f>L21</f>
        <v/>
      </c>
      <c r="D74" s="29">
        <f>L38</f>
        <v/>
      </c>
      <c r="E74" s="29">
        <f>L55</f>
        <v/>
      </c>
    </row>
    <row r="75">
      <c r="B75" s="8" t="inlineStr">
        <is>
          <t>EBITDA</t>
        </is>
      </c>
      <c r="C75" s="29">
        <f>L35</f>
        <v/>
      </c>
      <c r="D75" s="29">
        <f>L52</f>
        <v/>
      </c>
      <c r="E75" s="29">
        <f>L69</f>
        <v/>
      </c>
    </row>
    <row r="76">
      <c r="B76" s="8" t="inlineStr">
        <is>
          <t>EBITDA margin</t>
        </is>
      </c>
      <c r="C76" s="21">
        <f>C75/C74</f>
        <v/>
      </c>
      <c r="D76" s="21">
        <f>D75/D74</f>
        <v/>
      </c>
      <c r="E76" s="21">
        <f>E75/E74</f>
        <v/>
      </c>
    </row>
    <row r="77">
      <c r="B77" s="8" t="inlineStr">
        <is>
          <t>Operating income</t>
        </is>
      </c>
      <c r="C77" s="29">
        <f>L24</f>
        <v/>
      </c>
      <c r="D77" s="29">
        <f>L41</f>
        <v/>
      </c>
      <c r="E77" s="29">
        <f>L58</f>
        <v/>
      </c>
    </row>
    <row r="78">
      <c r="B78" s="8" t="inlineStr">
        <is>
          <t>Net income</t>
        </is>
      </c>
      <c r="C78" s="29">
        <f>L27</f>
        <v/>
      </c>
      <c r="D78" s="29">
        <f>L44</f>
        <v/>
      </c>
      <c r="E78" s="29">
        <f>L61</f>
        <v/>
      </c>
    </row>
    <row r="79">
      <c r="B79" s="8" t="inlineStr">
        <is>
          <t>Diluted earnings per share</t>
        </is>
      </c>
      <c r="C79" s="30">
        <f>L29</f>
        <v/>
      </c>
      <c r="D79" s="30">
        <f>L46</f>
        <v/>
      </c>
      <c r="E79" s="30">
        <f>L63</f>
        <v/>
      </c>
    </row>
    <row r="80">
      <c r="B80" s="8" t="inlineStr">
        <is>
          <t>Free cash flow</t>
        </is>
      </c>
      <c r="C80" s="29">
        <f>L33</f>
        <v/>
      </c>
      <c r="D80" s="29">
        <f>L50</f>
        <v/>
      </c>
      <c r="E80" s="29">
        <f>L67</f>
        <v/>
      </c>
    </row>
    <row r="81">
      <c r="B81" s="8" t="inlineStr">
        <is>
          <t>Free cash flow margin</t>
        </is>
      </c>
      <c r="C81" s="21">
        <f>C80/C74</f>
        <v/>
      </c>
      <c r="D81" s="21">
        <f>D80/D74</f>
        <v/>
      </c>
      <c r="E81" s="21">
        <f>E80/E74</f>
        <v/>
      </c>
    </row>
    <row r="82">
      <c r="B82" s="8" t="inlineStr">
        <is>
          <t>Cumulative free cash flow, FY2026E-FY2030E</t>
        </is>
      </c>
      <c r="C82" s="29">
        <f>L34</f>
        <v/>
      </c>
      <c r="D82" s="29">
        <f>L51</f>
        <v/>
      </c>
      <c r="E82" s="29">
        <f>L68</f>
        <v/>
      </c>
    </row>
    <row r="83">
      <c r="B83" s="8" t="inlineStr">
        <is>
          <t>Revenue CAGR, FY2026E-FY2030E (implied)</t>
        </is>
      </c>
      <c r="C83" s="21">
        <f>(L21/H21)^(1/4)-1</f>
        <v/>
      </c>
      <c r="D83" s="21">
        <f>(L38/H38)^(1/4)-1</f>
        <v/>
      </c>
      <c r="E83" s="21">
        <f>(L55/H55)^(1/4)-1</f>
        <v/>
      </c>
    </row>
    <row r="84">
      <c r="B84" s="8" t="inlineStr">
        <is>
          <t>CHECK: implied CAGR less input CAGR (must equal zero)</t>
        </is>
      </c>
      <c r="C84" s="20">
        <f>C83-$C$7</f>
        <v/>
      </c>
      <c r="D84" s="20">
        <f>D83-$D$7</f>
        <v/>
      </c>
      <c r="E84" s="20">
        <f>E83-$E$7</f>
        <v/>
      </c>
    </row>
    <row r="86">
      <c r="B86" s="4" t="inlineStr">
        <is>
          <t>SCENARIO RATIONALE</t>
        </is>
      </c>
      <c r="C86" s="5" t="n"/>
      <c r="D86" s="5" t="n"/>
      <c r="E86" s="5" t="n"/>
      <c r="F86" s="5" t="n"/>
      <c r="G86" s="5" t="n"/>
      <c r="H86" s="5" t="n"/>
      <c r="I86" s="5" t="n"/>
      <c r="J86" s="5" t="n"/>
      <c r="K86" s="5" t="n"/>
      <c r="L86" s="5" t="n"/>
    </row>
    <row r="87">
      <c r="B87" s="10" t="inlineStr">
        <is>
          <t>Bull case - advertising revenue compounds at a mid-to-high teens rate as AI-driven ranking and generative creative tools lift both impressions and price per ad, Reality Labs narrows losses on AI glasses adoption, total cost growth decelerates after FY2026, operating margin reaches 42% by FY2030E and capital intensity falls to 38% of revenue. Free cash flow inflects sharply.</t>
        </is>
      </c>
    </row>
    <row r="88">
      <c r="B88" s="10" t="inlineStr">
        <is>
          <t>Base case - advertising revenue grows at the rates in the Revenue Model (impressions growth of 7-10% and price per ad growth of 4.6-6.5% per year), Reality Labs grows slowly, the FY2026E step-up in legal charges and severance does not repeat, and operating margin recovers to 38.5% by FY2030E - still below the 41.4% reported in FY2025A because depreciation and amortisation more than quadruples against FY2025A. Capital expenditures peak in absolute terms and decline to 42% of revenue.</t>
        </is>
      </c>
    </row>
    <row r="89">
      <c r="B89" s="10" t="inlineStr">
        <is>
          <t>Bear case - advertising growth slows to a mid-single-digit rate as engagement competition and regulatory constraints on youth-targeted advertising bite, the infrastructure build is not matched by monetisation, depreciation runs at 22% of revenue, capital expenditures stay at half of revenue and margin is held at 30%. Free cash flow stays thin and the balance sheet is increasingly funded with debt.</t>
        </is>
      </c>
    </row>
  </sheetData>
  <pageMargins left="0.75" right="0.75" top="1" bottom="1" header="0.5" footer="0.5"/>
</worksheet>
</file>

<file path=xl/worksheets/sheet10.xml><?xml version="1.0" encoding="utf-8"?>
<worksheet xmlns="http://schemas.openxmlformats.org/spreadsheetml/2006/main">
  <sheetPr>
    <tabColor rgb="00FFC000"/>
    <outlinePr summaryBelow="0" summaryRight="1"/>
    <pageSetUpPr/>
  </sheetPr>
  <dimension ref="B2:M72"/>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62"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46" customWidth="1" min="13" max="13"/>
  </cols>
  <sheetData>
    <row r="2" ht="20" customHeight="1">
      <c r="B2" s="1" t="inlineStr">
        <is>
          <t>META PLATFORMS, INC. - DCF INPUTS</t>
        </is>
      </c>
      <c r="C2" s="2" t="n"/>
      <c r="D2" s="2" t="n"/>
      <c r="E2" s="2" t="n"/>
      <c r="F2" s="2" t="n"/>
      <c r="G2" s="2" t="n"/>
      <c r="H2" s="2" t="n"/>
      <c r="I2" s="2" t="n"/>
      <c r="J2" s="2" t="n"/>
      <c r="K2" s="2" t="n"/>
      <c r="L2" s="2" t="n"/>
    </row>
    <row r="3">
      <c r="B3" s="3" t="inlineStr">
        <is>
          <t>US$ in millions unless stated.  Built from the projected income statement, cash flow statement and balance sheet.</t>
        </is>
      </c>
    </row>
    <row r="4">
      <c r="B4" s="3" t="inlineStr">
        <is>
          <t>Colour key: BLUE = hard-coded input   BLACK = calculated   GREEN = link to another sheet</t>
        </is>
      </c>
    </row>
    <row r="5">
      <c r="B5" s="4" t="inlineStr">
        <is>
          <t>UNLEVERED FREE CASH FLOW BUILD, FY2026E-FY2030E</t>
        </is>
      </c>
      <c r="C5" s="5" t="n"/>
      <c r="D5" s="5" t="n"/>
      <c r="E5" s="5" t="n"/>
      <c r="F5" s="5" t="n"/>
      <c r="G5" s="5" t="n"/>
      <c r="H5" s="5" t="n"/>
      <c r="I5" s="5" t="n"/>
      <c r="J5" s="5" t="n"/>
      <c r="K5" s="5" t="n"/>
      <c r="L5" s="5" t="n"/>
    </row>
    <row r="6">
      <c r="B6" s="11" t="inlineStr">
        <is>
          <t>US$ in millions</t>
        </is>
      </c>
      <c r="H6" s="7" t="inlineStr">
        <is>
          <t>2026E</t>
        </is>
      </c>
      <c r="I6" s="7" t="inlineStr">
        <is>
          <t>2027E</t>
        </is>
      </c>
      <c r="J6" s="7" t="inlineStr">
        <is>
          <t>2028E</t>
        </is>
      </c>
      <c r="K6" s="7" t="inlineStr">
        <is>
          <t>2029E</t>
        </is>
      </c>
      <c r="L6" s="7" t="inlineStr">
        <is>
          <t>2030E</t>
        </is>
      </c>
    </row>
    <row r="8">
      <c r="B8" s="8" t="inlineStr">
        <is>
          <t>EBIT (income from operations)</t>
        </is>
      </c>
      <c r="H8" s="25">
        <f>'Income Statement'!H26</f>
        <v/>
      </c>
      <c r="I8" s="25">
        <f>'Income Statement'!I26</f>
        <v/>
      </c>
      <c r="J8" s="25">
        <f>'Income Statement'!J26</f>
        <v/>
      </c>
      <c r="K8" s="25">
        <f>'Income Statement'!K26</f>
        <v/>
      </c>
      <c r="L8" s="25">
        <f>'Income Statement'!L26</f>
        <v/>
      </c>
    </row>
    <row r="9">
      <c r="B9" s="8" t="inlineStr">
        <is>
          <t>Marginal tax rate - ASSUMPTION</t>
        </is>
      </c>
      <c r="H9" s="12" t="n">
        <v>0.19</v>
      </c>
      <c r="I9" s="12" t="n">
        <v>0.19</v>
      </c>
      <c r="J9" s="12" t="n">
        <v>0.19</v>
      </c>
      <c r="K9" s="12" t="n">
        <v>0.19</v>
      </c>
      <c r="L9" s="12" t="n">
        <v>0.19</v>
      </c>
      <c r="M9" s="10" t="inlineStr">
        <is>
          <t>Marginal rate used for unlevered cash flows, in line with the mid-point of company guidance for the remainder of FY2026</t>
        </is>
      </c>
    </row>
    <row r="10">
      <c r="B10" s="11" t="inlineStr">
        <is>
          <t>NOPAT (EBIT x (1 - tax rate))</t>
        </is>
      </c>
      <c r="H10" s="48">
        <f>H8*(1-H9)</f>
        <v/>
      </c>
      <c r="I10" s="48">
        <f>I8*(1-I9)</f>
        <v/>
      </c>
      <c r="J10" s="48">
        <f>J8*(1-J9)</f>
        <v/>
      </c>
      <c r="K10" s="48">
        <f>K8*(1-K9)</f>
        <v/>
      </c>
      <c r="L10" s="48">
        <f>L8*(1-L9)</f>
        <v/>
      </c>
    </row>
    <row r="11">
      <c r="B11" s="8" t="inlineStr">
        <is>
          <t>Add: depreciation and amortisation</t>
        </is>
      </c>
      <c r="H11" s="25">
        <f>'Balance Sheet'!H25</f>
        <v/>
      </c>
      <c r="I11" s="25">
        <f>'Balance Sheet'!I25</f>
        <v/>
      </c>
      <c r="J11" s="25">
        <f>'Balance Sheet'!J25</f>
        <v/>
      </c>
      <c r="K11" s="25">
        <f>'Balance Sheet'!K25</f>
        <v/>
      </c>
      <c r="L11" s="25">
        <f>'Balance Sheet'!L25</f>
        <v/>
      </c>
    </row>
    <row r="12">
      <c r="B12" s="8" t="inlineStr">
        <is>
          <t>Less: capital expenditures incl. finance-lease principal</t>
        </is>
      </c>
      <c r="H12" s="25">
        <f>'Cash Flow Statement'!H51</f>
        <v/>
      </c>
      <c r="I12" s="25">
        <f>'Cash Flow Statement'!I51</f>
        <v/>
      </c>
      <c r="J12" s="25">
        <f>'Cash Flow Statement'!J51</f>
        <v/>
      </c>
      <c r="K12" s="25">
        <f>'Cash Flow Statement'!K51</f>
        <v/>
      </c>
      <c r="L12" s="25">
        <f>'Cash Flow Statement'!L51</f>
        <v/>
      </c>
    </row>
    <row r="13">
      <c r="B13" s="8" t="inlineStr">
        <is>
          <t>Net working capital (receivables, prepaid and other non-current assets less payables, accrued expenses and other liabilities)</t>
        </is>
      </c>
      <c r="H13" s="25">
        <f>('Balance Sheet'!H16+'Balance Sheet'!H18+'Balance Sheet'!H32-'Balance Sheet'!H36-'Balance Sheet'!H40-'Balance Sheet'!H47)</f>
        <v/>
      </c>
      <c r="I13" s="25">
        <f>('Balance Sheet'!I16+'Balance Sheet'!I18+'Balance Sheet'!I32-'Balance Sheet'!I36-'Balance Sheet'!I40-'Balance Sheet'!I47)</f>
        <v/>
      </c>
      <c r="J13" s="25">
        <f>('Balance Sheet'!J16+'Balance Sheet'!J18+'Balance Sheet'!J32-'Balance Sheet'!J36-'Balance Sheet'!J40-'Balance Sheet'!J47)</f>
        <v/>
      </c>
      <c r="K13" s="25">
        <f>('Balance Sheet'!K16+'Balance Sheet'!K18+'Balance Sheet'!K32-'Balance Sheet'!K36-'Balance Sheet'!K40-'Balance Sheet'!K47)</f>
        <v/>
      </c>
      <c r="L13" s="25">
        <f>('Balance Sheet'!L16+'Balance Sheet'!L18+'Balance Sheet'!L32-'Balance Sheet'!L36-'Balance Sheet'!L40-'Balance Sheet'!L47)</f>
        <v/>
      </c>
    </row>
    <row r="14">
      <c r="B14" s="8" t="inlineStr">
        <is>
          <t>Less: increase in net working capital</t>
        </is>
      </c>
      <c r="H14" s="8">
        <f>H13-G70</f>
        <v/>
      </c>
      <c r="I14" s="46">
        <f>I13-H13</f>
        <v/>
      </c>
      <c r="J14" s="46">
        <f>J13-I13</f>
        <v/>
      </c>
      <c r="K14" s="46">
        <f>K13-J13</f>
        <v/>
      </c>
      <c r="L14" s="46">
        <f>L13-K13</f>
        <v/>
      </c>
    </row>
    <row r="15">
      <c r="B15" s="13" t="inlineStr">
        <is>
          <t>UNLEVERED FREE CASH FLOW</t>
        </is>
      </c>
      <c r="C15" s="15" t="n"/>
      <c r="D15" s="15" t="n"/>
      <c r="E15" s="15" t="n"/>
      <c r="F15" s="15" t="n"/>
      <c r="G15" s="15" t="n"/>
      <c r="H15" s="42">
        <f>H10+H11-H12-H14</f>
        <v/>
      </c>
      <c r="I15" s="42">
        <f>I10+I11-I12-I14</f>
        <v/>
      </c>
      <c r="J15" s="42">
        <f>J10+J11-J12-J14</f>
        <v/>
      </c>
      <c r="K15" s="42">
        <f>K10+K11-K12-K14</f>
        <v/>
      </c>
      <c r="L15" s="42">
        <f>L10+L11-L12-L14</f>
        <v/>
      </c>
    </row>
    <row r="16">
      <c r="B16" s="8" t="inlineStr">
        <is>
          <t>Unlevered free cash flow margin</t>
        </is>
      </c>
      <c r="H16" s="50">
        <f>H15/'Income Statement'!H10</f>
        <v/>
      </c>
      <c r="I16" s="50">
        <f>I15/'Income Statement'!I10</f>
        <v/>
      </c>
      <c r="J16" s="50">
        <f>J15/'Income Statement'!J10</f>
        <v/>
      </c>
      <c r="K16" s="50">
        <f>K15/'Income Statement'!K10</f>
        <v/>
      </c>
      <c r="L16" s="50">
        <f>L15/'Income Statement'!L10</f>
        <v/>
      </c>
    </row>
    <row r="18">
      <c r="B18" s="4" t="inlineStr">
        <is>
          <t>TERMINAL YEAR METRICS (FY2030E)</t>
        </is>
      </c>
      <c r="C18" s="5" t="n"/>
      <c r="D18" s="5" t="n"/>
      <c r="E18" s="5" t="n"/>
      <c r="F18" s="5" t="n"/>
      <c r="G18" s="5" t="n"/>
      <c r="H18" s="5" t="n"/>
      <c r="I18" s="5" t="n"/>
      <c r="J18" s="5" t="n"/>
      <c r="K18" s="5" t="n"/>
      <c r="L18" s="5" t="n"/>
    </row>
    <row r="19">
      <c r="B19" s="8" t="inlineStr">
        <is>
          <t>Revenue</t>
        </is>
      </c>
      <c r="C19" s="25">
        <f>'Income Statement'!L10</f>
        <v/>
      </c>
      <c r="D19" s="10" t="inlineStr">
        <is>
          <t>FY2030E (column C)</t>
        </is>
      </c>
      <c r="H19" s="25" t="n"/>
    </row>
    <row r="20">
      <c r="B20" s="8" t="inlineStr">
        <is>
          <t>EBITDA</t>
        </is>
      </c>
      <c r="C20" s="25">
        <f>'Income Statement'!L29</f>
        <v/>
      </c>
      <c r="H20" s="25" t="n"/>
    </row>
    <row r="21">
      <c r="B21" s="8" t="inlineStr">
        <is>
          <t>EBIT</t>
        </is>
      </c>
      <c r="C21" s="25">
        <f>'Income Statement'!L26</f>
        <v/>
      </c>
      <c r="H21" s="25" t="n"/>
    </row>
    <row r="22">
      <c r="B22" s="8" t="inlineStr">
        <is>
          <t>Unlevered free cash flow</t>
        </is>
      </c>
      <c r="C22" s="47">
        <f>L15</f>
        <v/>
      </c>
      <c r="H22" s="29" t="n"/>
    </row>
    <row r="24">
      <c r="B24" s="4" t="inlineStr">
        <is>
          <t>WACC AND TERMINAL ASSUMPTIONS (inputs for valuation)</t>
        </is>
      </c>
      <c r="C24" s="5" t="n"/>
      <c r="D24" s="5" t="n"/>
      <c r="E24" s="5" t="n"/>
      <c r="F24" s="5" t="n"/>
      <c r="G24" s="5" t="n"/>
      <c r="H24" s="5" t="n"/>
      <c r="I24" s="5" t="n"/>
      <c r="J24" s="5" t="n"/>
      <c r="K24" s="5" t="n"/>
      <c r="L24" s="5" t="n"/>
    </row>
    <row r="25">
      <c r="B25" s="8" t="inlineStr">
        <is>
          <t>Risk-free rate (30-year US Treasury) - ASSUMPTION</t>
        </is>
      </c>
      <c r="C25" s="31" t="n">
        <v>0.043</v>
      </c>
      <c r="H25" s="12" t="n"/>
    </row>
    <row r="26">
      <c r="B26" s="8" t="inlineStr">
        <is>
          <t>Equity risk premium - ASSUMPTION</t>
        </is>
      </c>
      <c r="C26" s="31" t="n">
        <v>0.045</v>
      </c>
      <c r="H26" s="12" t="n"/>
    </row>
    <row r="27">
      <c r="B27" s="8" t="inlineStr">
        <is>
          <t>Beta - ASSUMPTION</t>
        </is>
      </c>
      <c r="C27" s="32" t="n">
        <v>1.25</v>
      </c>
      <c r="H27" s="23" t="n"/>
    </row>
    <row r="28">
      <c r="B28" s="11" t="inlineStr">
        <is>
          <t>Cost of equity</t>
        </is>
      </c>
      <c r="C28" s="48">
        <f>C25+C27*C26</f>
        <v/>
      </c>
    </row>
    <row r="29">
      <c r="B29" s="8" t="inlineStr">
        <is>
          <t>Pre-tax cost of debt - ASSUMPTION</t>
        </is>
      </c>
      <c r="C29" s="31" t="n">
        <v>0.05</v>
      </c>
      <c r="H29" s="12" t="n"/>
    </row>
    <row r="30">
      <c r="B30" s="8" t="inlineStr">
        <is>
          <t>After-tax cost of debt</t>
        </is>
      </c>
      <c r="C30" s="48">
        <f>C29*(1-H9)</f>
        <v/>
      </c>
    </row>
    <row r="31">
      <c r="B31" s="8" t="inlineStr">
        <is>
          <t>Share price (US$) - ASSUMPTION</t>
        </is>
      </c>
      <c r="C31" s="33" t="n">
        <v>648.03</v>
      </c>
      <c r="H31" s="34" t="n"/>
      <c r="M31" s="10" t="inlineStr">
        <is>
          <t>Nasdaq close, 11 September 2026</t>
        </is>
      </c>
    </row>
    <row r="32">
      <c r="B32" s="8" t="inlineStr">
        <is>
          <t>Diluted shares outstanding (millions)</t>
        </is>
      </c>
      <c r="C32" s="24">
        <f>'Income Statement'!H49</f>
        <v/>
      </c>
      <c r="H32" s="25" t="n"/>
    </row>
    <row r="33">
      <c r="B33" s="11" t="inlineStr">
        <is>
          <t>Market capitalisation</t>
        </is>
      </c>
      <c r="C33" s="48">
        <f>C31*C32</f>
        <v/>
      </c>
    </row>
    <row r="34">
      <c r="B34" s="8" t="inlineStr">
        <is>
          <t>Total debt (FY2026E long-term debt)</t>
        </is>
      </c>
      <c r="C34" s="24">
        <f>'Balance Sheet'!H46</f>
        <v/>
      </c>
      <c r="H34" s="25" t="n"/>
    </row>
    <row r="35">
      <c r="B35" s="8" t="inlineStr">
        <is>
          <t>Cash and marketable securities (FY2026E)</t>
        </is>
      </c>
      <c r="C35" s="24">
        <f>'Balance Sheet'!H14+'Balance Sheet'!H15</f>
        <v/>
      </c>
      <c r="H35" s="25" t="n"/>
    </row>
    <row r="36">
      <c r="B36" s="11" t="inlineStr">
        <is>
          <t>Net debt / (net cash)</t>
        </is>
      </c>
      <c r="C36" s="48">
        <f>C34-C35</f>
        <v/>
      </c>
    </row>
    <row r="37">
      <c r="B37" s="8" t="inlineStr">
        <is>
          <t>Equity weight</t>
        </is>
      </c>
      <c r="C37" s="48">
        <f>C33/(C33+C34)</f>
        <v/>
      </c>
    </row>
    <row r="38">
      <c r="B38" s="8" t="inlineStr">
        <is>
          <t>Debt weight</t>
        </is>
      </c>
      <c r="C38" s="48">
        <f>C34/(C33+C34)</f>
        <v/>
      </c>
    </row>
    <row r="39">
      <c r="B39" s="11" t="inlineStr">
        <is>
          <t>WACC - ASSUMPTION-driven</t>
        </is>
      </c>
      <c r="C39" s="48">
        <f>C37*C28+C38*C30</f>
        <v/>
      </c>
    </row>
    <row r="40">
      <c r="B40" s="8" t="inlineStr">
        <is>
          <t>Terminal growth rate - ASSUMPTION</t>
        </is>
      </c>
      <c r="C40" s="31" t="n">
        <v>0.03</v>
      </c>
      <c r="H40" s="12" t="n"/>
    </row>
    <row r="42">
      <c r="B42" s="4" t="inlineStr">
        <is>
          <t>ILLUSTRATIVE DISCOUNTED CASH FLOW OUTPUT (PREPARED FOR THE VALUATION STEP)</t>
        </is>
      </c>
      <c r="C42" s="5" t="n"/>
      <c r="D42" s="5" t="n"/>
      <c r="E42" s="5" t="n"/>
      <c r="F42" s="5" t="n"/>
      <c r="G42" s="5" t="n"/>
      <c r="H42" s="5" t="n"/>
      <c r="I42" s="5" t="n"/>
      <c r="J42" s="5" t="n"/>
      <c r="K42" s="5" t="n"/>
      <c r="L42" s="5" t="n"/>
    </row>
    <row r="43">
      <c r="B43" s="11" t="inlineStr">
        <is>
          <t>Sum of discounted unlevered free cash flows, FY2026E-FY2030E</t>
        </is>
      </c>
      <c r="C43" s="48">
        <f>SUM(H57:L57)</f>
        <v/>
      </c>
    </row>
    <row r="44">
      <c r="B44" s="11" t="inlineStr">
        <is>
          <t>Terminal value at FY2030E (perpetuity growth method, using WACC and terminal growth below)</t>
        </is>
      </c>
      <c r="C44" s="48">
        <f>L15*(1+C40)/(C39-C40)</f>
        <v/>
      </c>
    </row>
    <row r="45" outlineLevel="1">
      <c r="B45" s="8" t="inlineStr">
        <is>
          <t>Memo: exit multiple applied to FY2030E unlevered free cash flow - ASSUMPTION</t>
        </is>
      </c>
      <c r="C45" s="32" t="n">
        <v>15</v>
      </c>
      <c r="H45" s="23" t="n"/>
    </row>
    <row r="46" outlineLevel="1">
      <c r="B46" s="8" t="inlineStr">
        <is>
          <t>Memo: terminal value on the exit-multiple method</t>
        </is>
      </c>
      <c r="C46" s="8">
        <f>L15*C45</f>
        <v/>
      </c>
    </row>
    <row r="47">
      <c r="B47" s="8" t="inlineStr">
        <is>
          <t>Present value of terminal value</t>
        </is>
      </c>
      <c r="C47" s="46">
        <f>C44/(1+C39)^5</f>
        <v/>
      </c>
    </row>
    <row r="48">
      <c r="B48" s="11" t="inlineStr">
        <is>
          <t>Enterprise value</t>
        </is>
      </c>
      <c r="C48" s="48">
        <f>C43+C47</f>
        <v/>
      </c>
    </row>
    <row r="49">
      <c r="B49" s="11" t="inlineStr">
        <is>
          <t>Equity value</t>
        </is>
      </c>
      <c r="C49" s="48">
        <f>C48-C36</f>
        <v/>
      </c>
    </row>
    <row r="50">
      <c r="B50" s="11" t="inlineStr">
        <is>
          <t>Implied value per share (US$)</t>
        </is>
      </c>
      <c r="C50" s="48">
        <f>C49/C32</f>
        <v/>
      </c>
    </row>
    <row r="52">
      <c r="B52" s="4" t="inlineStr">
        <is>
          <t>DISCOUNTING SCHEDULE</t>
        </is>
      </c>
      <c r="C52" s="5" t="n"/>
      <c r="D52" s="5" t="n"/>
      <c r="E52" s="5" t="n"/>
      <c r="F52" s="5" t="n"/>
      <c r="G52" s="5" t="n"/>
      <c r="H52" s="5" t="n"/>
      <c r="I52" s="5" t="n"/>
      <c r="J52" s="5" t="n"/>
      <c r="K52" s="5" t="n"/>
      <c r="L52" s="5" t="n"/>
    </row>
    <row r="53">
      <c r="B53" s="11" t="inlineStr">
        <is>
          <t>US$ in millions</t>
        </is>
      </c>
      <c r="H53" s="17" t="inlineStr">
        <is>
          <t>2026E</t>
        </is>
      </c>
      <c r="I53" s="17" t="inlineStr">
        <is>
          <t>2027E</t>
        </is>
      </c>
      <c r="J53" s="17" t="inlineStr">
        <is>
          <t>2028E</t>
        </is>
      </c>
      <c r="K53" s="17" t="inlineStr">
        <is>
          <t>2029E</t>
        </is>
      </c>
      <c r="L53" s="17" t="inlineStr">
        <is>
          <t>2030E</t>
        </is>
      </c>
    </row>
    <row r="54">
      <c r="B54" s="8" t="inlineStr">
        <is>
          <t>Unlevered free cash flow</t>
        </is>
      </c>
      <c r="H54" s="29">
        <f>H15</f>
        <v/>
      </c>
      <c r="I54" s="29">
        <f>I15</f>
        <v/>
      </c>
      <c r="J54" s="29">
        <f>J15</f>
        <v/>
      </c>
      <c r="K54" s="29">
        <f>K15</f>
        <v/>
      </c>
      <c r="L54" s="29">
        <f>L15</f>
        <v/>
      </c>
    </row>
    <row r="55">
      <c r="B55" s="8" t="inlineStr">
        <is>
          <t>Discount period (years) - ASSUMPTION</t>
        </is>
      </c>
      <c r="H55" s="16" t="n">
        <v>1</v>
      </c>
      <c r="I55" s="16" t="n">
        <v>2</v>
      </c>
      <c r="J55" s="16" t="n">
        <v>3</v>
      </c>
      <c r="K55" s="16" t="n">
        <v>4</v>
      </c>
      <c r="L55" s="16" t="n">
        <v>5</v>
      </c>
    </row>
    <row r="56">
      <c r="B56" s="8" t="inlineStr">
        <is>
          <t>Discount factor</t>
        </is>
      </c>
      <c r="H56" s="29">
        <f>1/(1+$C$39)^H55</f>
        <v/>
      </c>
      <c r="I56" s="29">
        <f>1/(1+$C$39)^I55</f>
        <v/>
      </c>
      <c r="J56" s="29">
        <f>1/(1+$C$39)^J55</f>
        <v/>
      </c>
      <c r="K56" s="29">
        <f>1/(1+$C$39)^K55</f>
        <v/>
      </c>
      <c r="L56" s="29">
        <f>1/(1+$C$39)^L55</f>
        <v/>
      </c>
    </row>
    <row r="57">
      <c r="B57" s="8" t="inlineStr">
        <is>
          <t>Present value of unlevered free cash flow</t>
        </is>
      </c>
      <c r="H57" s="29">
        <f>H54*H56</f>
        <v/>
      </c>
      <c r="I57" s="29">
        <f>I54*I56</f>
        <v/>
      </c>
      <c r="J57" s="29">
        <f>J54*J56</f>
        <v/>
      </c>
      <c r="K57" s="29">
        <f>K54*K56</f>
        <v/>
      </c>
      <c r="L57" s="29">
        <f>L54*L56</f>
        <v/>
      </c>
    </row>
    <row r="59">
      <c r="B59" s="4" t="inlineStr">
        <is>
          <t>SCENARIO BRIDGE (selects from the Scenarios tab)</t>
        </is>
      </c>
      <c r="C59" s="5" t="n"/>
      <c r="D59" s="5" t="n"/>
      <c r="E59" s="5" t="n"/>
      <c r="F59" s="5" t="n"/>
      <c r="G59" s="5" t="n"/>
      <c r="H59" s="5" t="n"/>
      <c r="I59" s="5" t="n"/>
      <c r="J59" s="5" t="n"/>
      <c r="K59" s="5" t="n"/>
      <c r="L59" s="5" t="n"/>
    </row>
    <row r="60">
      <c r="B60" s="8" t="inlineStr">
        <is>
          <t>Scenario switch: 1 = Bull, 2 = Base, 3 = Bear - ASSUMPTION</t>
        </is>
      </c>
      <c r="C60" s="35" t="n">
        <v>2</v>
      </c>
      <c r="H60" s="16" t="n"/>
    </row>
    <row r="61">
      <c r="B61" s="11" t="inlineStr">
        <is>
          <t>FY2030E revenue - selected scenario</t>
        </is>
      </c>
      <c r="C61" s="38">
        <f>CHOOSE(C60,'Scenarios'!C74,'Scenarios'!D74,'Scenarios'!E74)</f>
        <v/>
      </c>
    </row>
    <row r="62">
      <c r="B62" s="11" t="inlineStr">
        <is>
          <t>FY2030E EBITDA - selected scenario</t>
        </is>
      </c>
      <c r="C62" s="38">
        <f>CHOOSE(C60,'Scenarios'!C75,'Scenarios'!D75,'Scenarios'!E75)</f>
        <v/>
      </c>
    </row>
    <row r="63">
      <c r="B63" s="11" t="inlineStr">
        <is>
          <t>FY2030E net income - selected scenario</t>
        </is>
      </c>
      <c r="C63" s="38">
        <f>CHOOSE(C60,'Scenarios'!C78,'Scenarios'!D78,'Scenarios'!E78)</f>
        <v/>
      </c>
    </row>
    <row r="64">
      <c r="B64" s="11" t="inlineStr">
        <is>
          <t>FY2030E diluted EPS - selected scenario</t>
        </is>
      </c>
      <c r="C64" s="38">
        <f>CHOOSE(C60,'Scenarios'!C79,'Scenarios'!D79,'Scenarios'!E79)</f>
        <v/>
      </c>
    </row>
    <row r="65">
      <c r="B65" s="11" t="inlineStr">
        <is>
          <t>FY2030E free cash flow - selected scenario</t>
        </is>
      </c>
      <c r="C65" s="38">
        <f>CHOOSE(C60,'Scenarios'!C80,'Scenarios'!D80,'Scenarios'!E80)</f>
        <v/>
      </c>
    </row>
    <row r="66">
      <c r="B66" s="11" t="inlineStr">
        <is>
          <t>Cumulative free cash flow FY2026E-FY2030E - selected scenario</t>
        </is>
      </c>
      <c r="C66" s="38">
        <f>CHOOSE(C60,'Scenarios'!C82,'Scenarios'!D82,'Scenarios'!E82)</f>
        <v/>
      </c>
    </row>
    <row r="67">
      <c r="B67" s="10" t="inlineStr">
        <is>
          <t>The unlevered free cash flow build and the discounting schedule above are the valuation inputs produced by this model; the enterprise-value bridge is shown for completeness and is subject to the assumptions listed here.</t>
        </is>
      </c>
    </row>
    <row r="70" outlineLevel="1">
      <c r="B70" s="8" t="inlineStr">
        <is>
          <t>Memo: net working capital at 31 December 2025 (from the FY2025A balance sheet)</t>
        </is>
      </c>
      <c r="G70" s="24">
        <f>'Balance Sheet'!G16+'Balance Sheet'!G18+'Balance Sheet'!G32-'Balance Sheet'!G36-'Balance Sheet'!G40-'Balance Sheet'!G47</f>
        <v/>
      </c>
    </row>
    <row r="71">
      <c r="B71" s="10" t="inlineStr">
        <is>
          <t>The discounted cash flow bridge above is a mechanical output of the model inputs, provided so that the valuation work can be reproduced. It is highly sensitive to two inputs: the terminal growth rate and capital expenditure as a percentage of revenue. Applying the bull-case capital intensity of 38% of revenue with a 42% operating margin raises the implied value per share materially, while a 1 percentage point higher WACC reduces it by roughly 10%.</t>
        </is>
      </c>
    </row>
    <row r="72">
      <c r="B72" s="10" t="inlineStr">
        <is>
          <t>Unlevered free cash flow is negative in FY2026E because capital expenditures, including finance-lease principal, exceed after-tax operating cash flow during the infrastructure build-out; the memo row in the cash flow statement shows reported capital expenditures of $72.2bn for FY2025A as the historical calibration point.</t>
        </is>
      </c>
    </row>
  </sheetData>
  <dataValidations count="1">
    <dataValidation sqref="C60" showDropDown="0" showInputMessage="0" showErrorMessage="1" allowBlank="0" errorTitle="Scenario switch" error="Enter 1 for Bull, 2 for Base or 3 for Bear." type="list">
      <formula1>"1,2,3"</formula1>
    </dataValidation>
  </dataValidations>
  <pageMargins left="0.75" right="0.75" top="1" bottom="1" header="0.5" footer="0.5"/>
</worksheet>
</file>

<file path=xl/worksheets/sheet11.xml><?xml version="1.0" encoding="utf-8"?>
<worksheet xmlns="http://schemas.openxmlformats.org/spreadsheetml/2006/main">
  <sheetPr>
    <tabColor rgb="00808080"/>
    <outlinePr summaryBelow="0" summaryRight="1"/>
    <pageSetUpPr/>
  </sheetPr>
  <dimension ref="B2:L46"/>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 customWidth="1" min="1" max="1"/>
    <col width="170"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 width="60" customWidth="1" min="13" max="13"/>
  </cols>
  <sheetData>
    <row r="2" ht="20" customHeight="1">
      <c r="B2" s="1" t="inlineStr">
        <is>
          <t>SOURCES, METHODOLOGY AND MODEL NOTES</t>
        </is>
      </c>
      <c r="C2" s="2" t="n"/>
      <c r="D2" s="2" t="n"/>
      <c r="E2" s="2" t="n"/>
      <c r="F2" s="2" t="n"/>
      <c r="G2" s="2" t="n"/>
      <c r="H2" s="2" t="n"/>
      <c r="I2" s="2" t="n"/>
      <c r="J2" s="2" t="n"/>
      <c r="K2" s="2" t="n"/>
      <c r="L2" s="2" t="n"/>
    </row>
    <row r="3">
      <c r="B3" s="3" t="inlineStr">
        <is>
          <t>Meta Platforms, Inc. (Nasdaq: META) - financial model dated 11 September 2026</t>
        </is>
      </c>
    </row>
    <row r="4">
      <c r="B4" s="4" t="inlineStr">
        <is>
          <t>COLOUR CODING</t>
        </is>
      </c>
      <c r="C4" s="5" t="n"/>
      <c r="D4" s="5" t="n"/>
      <c r="E4" s="5" t="n"/>
      <c r="F4" s="5" t="n"/>
      <c r="G4" s="5" t="n"/>
      <c r="H4" s="5" t="n"/>
      <c r="I4" s="5" t="n"/>
      <c r="J4" s="5" t="n"/>
      <c r="K4" s="5" t="n"/>
      <c r="L4" s="5" t="n"/>
    </row>
    <row r="5">
      <c r="B5" s="10" t="inlineStr">
        <is>
          <t>BLUE text = hard-coded input: a figure as reported by the company, or an analyst assumption for FY2026E-FY2030E. Inputs are labelled "ASSUMPTION" or "actual" in the row description.</t>
        </is>
      </c>
    </row>
    <row r="6">
      <c r="B6" s="10" t="inlineStr">
        <is>
          <t>BLACK text = a calculated value (every projected cell outside the labelled input rows is a live formula).</t>
        </is>
      </c>
    </row>
    <row r="7">
      <c r="B7" s="10" t="inlineStr">
        <is>
          <t>GREEN text = a link to another sheet in this workbook.</t>
        </is>
      </c>
    </row>
    <row r="8">
      <c r="B8" s="10" t="inlineStr">
        <is>
          <t>Analyst assumptions that drive the projections are labelled "ASSUMPTION" in the row description and hold the only hard-coded values in the projected columns; the cells for FY2026E-FY2030E in those rows are shaded amber.</t>
        </is>
      </c>
    </row>
    <row r="9">
      <c r="B9" s="4" t="inlineStr">
        <is>
          <t>UNITS AND CONVENTIONS</t>
        </is>
      </c>
      <c r="C9" s="5" t="n"/>
      <c r="D9" s="5" t="n"/>
      <c r="E9" s="5" t="n"/>
      <c r="F9" s="5" t="n"/>
      <c r="G9" s="5" t="n"/>
      <c r="H9" s="5" t="n"/>
      <c r="I9" s="5" t="n"/>
      <c r="J9" s="5" t="n"/>
      <c r="K9" s="5" t="n"/>
      <c r="L9" s="5" t="n"/>
    </row>
    <row r="10">
      <c r="B10" s="10" t="inlineStr">
        <is>
          <t>All figures are in US$ millions unless stated. Fiscal years end 31 December. Columns C-G are FY2021A-FY2025A and are links to the historical statement tabs, which hold the reported figures. Columns H-L are FY2026E-FY2030E (Analyst Report estimates). Percentages and per-share amounts are shown on a percentage or US$ basis respectively.</t>
        </is>
      </c>
    </row>
    <row r="11">
      <c r="B11" s="10" t="inlineStr">
        <is>
          <t>The model is fully formula-driven: FY2026E-FY2030E revenue, costs, cash flow and balance-sheet lines are calculated from the labelled input rows, and FY2021A-FY2025A are links to the historical tabs. Changing an input recalculates the model. No figure is entered twice: each reported figure or assumption is held in one cell and every other appearance of that figure is a formula pointing at it.</t>
        </is>
      </c>
    </row>
    <row r="12">
      <c r="B12" s="4" t="inlineStr">
        <is>
          <t>PRIMARY SOURCES USED</t>
        </is>
      </c>
      <c r="C12" s="5" t="n"/>
      <c r="D12" s="5" t="n"/>
      <c r="E12" s="5" t="n"/>
      <c r="F12" s="5" t="n"/>
      <c r="G12" s="5" t="n"/>
      <c r="H12" s="5" t="n"/>
      <c r="I12" s="5" t="n"/>
      <c r="J12" s="5" t="n"/>
      <c r="K12" s="5" t="n"/>
      <c r="L12" s="5" t="n"/>
    </row>
    <row r="13">
      <c r="B13" s="36" t="inlineStr">
        <is>
          <t>- Form 10-K for the fiscal year ended 31 December 2025, filed 29 January 2026 (income statement, balance sheet, cash flow statement, revenue and segment notes, MD&amp;A, contractual commitments) - used for FY2025A and FY2024A figures and for all FY2025A balance-sheet detail.</t>
        </is>
      </c>
    </row>
    <row r="14">
      <c r="B14" s="36" t="inlineStr">
        <is>
          <t>- Form 10-Q for the quarter ended 30 June 2026, filed 30 July 2026 (balance sheet at 30 June 2026, six-month income statement and cash flow statement, revenue disaggregation, user-geography revenue, DAP and Reality Labs commentary) - used for 1H 2026 actuals and the 30 June 2026 balance sheet.</t>
        </is>
      </c>
    </row>
    <row r="15">
      <c r="B15" s="36" t="inlineStr">
        <is>
          <t>- Form 8-K and Exhibit 99.1 "Meta Reports Second Quarter 2026 Results", filed 29 July 2026 (Q3 2026 revenue guidance of $61-64bn, FY2026 total expense guidance of $165-169bn, FY2026 capital-expenditure guidance of $130-145bn including finance-lease principal, tax-rate guidance of 15-17% for the remaining quarters, ad impressions +14% and average price per ad +12%, DAP of 3.60bn, capex of $31.08bn, free cash flow of $0.78bn, headcount 75,472).</t>
        </is>
      </c>
    </row>
    <row r="16">
      <c r="B16" s="36" t="inlineStr">
        <is>
          <t>- Form 8-K and Exhibit 99.1 "Meta Reports Fourth Quarter and Full Year 2025 Results", filed 28 January 2026 (FY2025 revenue, operating income, net income and EPS; FY2025 ad impressions +12% and price per ad +9%; FY2026 expense, capital-expenditure and operating-income commentary; FY2025 capital expenditures including finance-lease principal of $72.22bn).</t>
        </is>
      </c>
    </row>
    <row r="17">
      <c r="B17" s="36" t="inlineStr">
        <is>
          <t>- Form 8-K and Exhibit 99.1 "Meta Reports Fourth Quarter and Full Year 2024 Results", filed 29 January 2025 (FY2024 ad impressions +11% and price per ad +10%; DAP of 3.35bn for December 2024).</t>
        </is>
      </c>
    </row>
    <row r="18">
      <c r="B18" s="36" t="inlineStr">
        <is>
          <t>- Form 8-K and Exhibit 99.1 "Meta Reports Fourth Quarter and Full Year 2023 Results", filed 1 February 2024 (FY2023 ad impressions +28% and price per ad -9%; DAP of 3.19bn for December 2023).</t>
        </is>
      </c>
    </row>
    <row r="19">
      <c r="B19" s="36" t="inlineStr">
        <is>
          <t>- Form 10-K for the fiscal year ended 31 December 2023, filed 2 February 2024 (FY2021A-FY2023A income statement, cash flow statement, revenue disaggregation by source and geography, US revenue, segment revenue and operating income).</t>
        </is>
      </c>
    </row>
    <row r="20">
      <c r="B20" s="36" t="inlineStr">
        <is>
          <t>- Form 10-K for the fiscal year ended 31 December 2022, filed 2 February 2023 (FY2021A-FY2022A income statement detail including interest income and the foreign-exchange line, FY2021A-FY2022A balance sheet, DAP of 2.82bn and 2.96bn for December 2021 and December 2022, FY2022 ad impressions +18% and price per ad -16%).</t>
        </is>
      </c>
    </row>
    <row r="21">
      <c r="B21" s="36" t="inlineStr">
        <is>
          <t>- SEC XBRL company-facts data for CIK 0001326801 (as tagged in Meta Platforms filings) - used to cross-check reported income-statement, balance-sheet and cash-flow lines for FY2021A-FY2025A and for the FY2020 comparative cash and marketable-securities balances used to open the cash roll.</t>
        </is>
      </c>
    </row>
    <row r="22">
      <c r="B22" s="36" t="inlineStr">
        <is>
          <t>- Nasdaq closing price of US$648.03 on 11 September 2026 (used for the illustrative WACC build; 52-week range of $520.26-$790.80).</t>
        </is>
      </c>
    </row>
    <row r="23">
      <c r="B23" s="4" t="inlineStr">
        <is>
          <t>HOW THE PROJECTIONS ARE BUILT</t>
        </is>
      </c>
      <c r="C23" s="5" t="n"/>
      <c r="D23" s="5" t="n"/>
      <c r="E23" s="5" t="n"/>
      <c r="F23" s="5" t="n"/>
      <c r="G23" s="5" t="n"/>
      <c r="H23" s="5" t="n"/>
      <c r="I23" s="5" t="n"/>
      <c r="J23" s="5" t="n"/>
      <c r="K23" s="5" t="n"/>
      <c r="L23" s="5" t="n"/>
    </row>
    <row r="24">
      <c r="B24" s="10" t="inlineStr">
        <is>
          <t>Revenue. FY2026E is anchored to reported first-half actuals plus company guidance: 1H 2026 revenue of $117,111m, the mid-point of Q3 2026 guidance ($62,500m) and a Q4 2026E estimate built from Q4 2025 revenue of $59,893m grown at 21%. Advertising revenue for FY2026E is the residual after the separately modelled non-advertising lines. From FY2027E advertising revenue is driven by the company-disclosed drivers - ad impressions delivered and average price per ad - with revenue growth equal to (1 + impressions growth) x (1 + price per ad growth) - 1. Other revenue (business messaging, subscriptions and other paid services) and Reality Labs revenue are grown at explicit input rates. Revenue by user geography is projected as the regional mix of total revenue, with the FY2026E mix anchored to the 1H 2026 actual mix.</t>
        </is>
      </c>
    </row>
    <row r="25">
      <c r="B25" s="10" t="inlineStr">
        <is>
          <t>Costs. Cost of revenue, research and development, marketing and sales, and general and administrative expenses are projected as input percentages of revenue. FY2026E percentages are calibrated so that total costs and expenses land within the companys guidance range of $165-169bn and so that operating income exceeds the FY2025A outcome of $83,276m, both consistent with the Q2 2026 release. The FY2026E general and administrative ratio reflects the $2.4bn of legal-proceedings charges and $1.18bn of severance recognised in 1H 2026.</t>
        </is>
      </c>
    </row>
    <row r="26">
      <c r="B26" s="10" t="inlineStr">
        <is>
          <t>Depreciation and amortisation is calculated as 14% of opening net property and equipment plus 3% of current-year additions. This is calibrated to FY2024A-FY2025A reported depreciation of $15,498m and $18,616m; the low rate on new additions reflects the large construction-in-progress balance and long-dated data-centre assets.</t>
        </is>
      </c>
    </row>
    <row r="27">
      <c r="B27" s="10" t="inlineStr">
        <is>
          <t>Cash flow. Working capital balances are driven by days sales outstanding, days payable outstanding and input percentages of revenue on the balance sheet; the cash flow statement takes the balance-sheet movements. Capital expenditures (including finance-lease principal) are an input percentage of revenue, set to the $130-145bn FY2026E guidance mid-point. Dividends, share repurchases, taxes paid on net share settlement, debt issuance and acquisitions are explicit inputs.</t>
        </is>
      </c>
    </row>
    <row r="28">
      <c r="B28" s="10" t="inlineStr">
        <is>
          <t>Balance sheet. Cash is the output of the cash-flow statement; marketable securities are an input, so the two together reconcile the balance sheet on every projected line. Retained earnings roll forward with net income less dividends and repurchases; additional paid-in capital rolls forward with share-based compensation less shares withheld for net share settlement; net property and equipment rolls forward with additions less depreciation. Total assets equal total liabilities and equity by construction - see the balance check row.</t>
        </is>
      </c>
    </row>
    <row r="29">
      <c r="B29" s="10" t="inlineStr">
        <is>
          <t>Reconciling item. The cash flow statement contains one explicitly labelled line, "Non-cash and other balance-sheet movements", which captures items that move the balance sheet without moving cash (property and equipment accrued in payables rather than paid, lease additions, equity movements and similar). It exists so that the cash flow statement and balance sheet tie exactly and is shown as a separate line rather than netted into another caption.</t>
        </is>
      </c>
    </row>
    <row r="30">
      <c r="B30" s="4" t="inlineStr">
        <is>
          <t>DEFINED TERMS USED</t>
        </is>
      </c>
      <c r="C30" s="5" t="n"/>
      <c r="D30" s="5" t="n"/>
      <c r="E30" s="5" t="n"/>
      <c r="F30" s="5" t="n"/>
      <c r="G30" s="5" t="n"/>
      <c r="H30" s="5" t="n"/>
      <c r="I30" s="5" t="n"/>
      <c r="J30" s="5" t="n"/>
      <c r="K30" s="5" t="n"/>
      <c r="L30" s="5" t="n"/>
    </row>
    <row r="31">
      <c r="B31" s="10" t="inlineStr">
        <is>
          <t>Free cash flow (company definition) = net cash provided by operating activities less purchases of property and equipment less principal payments on finance leases. Capital expenditures (company definition) = purchases of property and equipment plus principal payments on finance leases. ARPP = Family of Apps revenue in a quarter divided by the average of DAP at the beginning and end of that quarter, as defined by the company. EBITDA in this model = income from operations plus total depreciation and amortisation (the company does not report an EBITDA line).</t>
        </is>
      </c>
    </row>
    <row r="32">
      <c r="B32" s="4" t="inlineStr">
        <is>
          <t>DISCLOSURE LIMITATIONS AFFECTING THE GRANULARITY OF THIS MODEL</t>
        </is>
      </c>
      <c r="C32" s="5" t="n"/>
      <c r="D32" s="5" t="n"/>
      <c r="E32" s="5" t="n"/>
      <c r="F32" s="5" t="n"/>
      <c r="G32" s="5" t="n"/>
      <c r="H32" s="5" t="n"/>
      <c r="I32" s="5" t="n"/>
      <c r="J32" s="5" t="n"/>
      <c r="K32" s="5" t="n"/>
      <c r="L32" s="5" t="n"/>
    </row>
    <row r="33">
      <c r="B33" s="10" t="inlineStr">
        <is>
          <t>Advertising revenue is not disclosed by application (Facebook, Instagram, Messenger, WhatsApp) or by ad format, so no app-level or format-level revenue split is modelled. Reality Labs revenue is not disaggregated between hardware, software and content. Non-advertising revenue by region is not disclosed, so the geographic projection applies the company-disclosed total revenue by region and a regional mix assumption. The FY2021A-FY2022A income statement presents interest income and expense net, so the interest lines for those years are shown net of interest expense with the residual in "other income (expense), net". Partners payable and intangible assets, net were presented as separate captions through FY2023A and are combined here into accounts payable and other assets respectively.</t>
        </is>
      </c>
    </row>
    <row r="34">
      <c r="B34" s="10" t="inlineStr">
        <is>
          <t>Sources for the FY2021A-FY2022A cash flow detail are the FY2023A and FY2022A Forms 10-K, which present "other investing" and "other financing" on a slightly different basis from the FY2025A Form 10-K; the affected historical lines have been mapped to the current presentation and every historical subtotal is checked against the reported figure on the Historical Cash Flow tab.</t>
        </is>
      </c>
    </row>
    <row r="35">
      <c r="B35" s="4" t="inlineStr">
        <is>
          <t>MODEL CONTROL CHECKS BUILT INTO THE WORKBOOK</t>
        </is>
      </c>
      <c r="C35" s="5" t="n"/>
      <c r="D35" s="5" t="n"/>
      <c r="E35" s="5" t="n"/>
      <c r="F35" s="5" t="n"/>
      <c r="G35" s="5" t="n"/>
      <c r="H35" s="5" t="n"/>
      <c r="I35" s="5" t="n"/>
      <c r="J35" s="5" t="n"/>
      <c r="K35" s="5" t="n"/>
      <c r="L35" s="5" t="n"/>
    </row>
    <row r="36">
      <c r="B36" s="10" t="inlineStr">
        <is>
          <t>Zero-value check rows are embedded throughout: revenue components against total revenue; segment operating income against total operating income; regional mix against 100%; geography total against total revenue; cash-flow net change against the change in balance-sheet cash; model operating, investing and financing cash flow against the reported historical figures; total assets against total liabilities and equity; cash plus marketable securities against the accounting identity; and, on the historical tabs, revenue, operating income and net income, the three cash-flow subtotals and closing cash, and total current assets and total assets against the figures reported in the Forms 10-K.</t>
        </is>
      </c>
    </row>
    <row r="37">
      <c r="B37" s="10" t="inlineStr">
        <is>
          <t>Every projection cell outside the labelled input rows contains a live formula, so the workbook recalculates on open in Excel; it was written by a script, so no formulas carry cached results until it is opened. Input cells holding reported figures or analyst assumptions are marked blue.</t>
        </is>
      </c>
    </row>
    <row r="38">
      <c r="B38" s="10" t="inlineStr">
        <is>
          <t>Prepared 11 September 2026. This model is an analyst product based on public filings and company guidance; it is not a company document.</t>
        </is>
      </c>
    </row>
    <row r="40">
      <c r="B40" s="4" t="inlineStr">
        <is>
          <t>HISTORICAL TABS</t>
        </is>
      </c>
      <c r="C40" s="5" t="n"/>
      <c r="D40" s="5" t="n"/>
      <c r="E40" s="5" t="n"/>
      <c r="F40" s="5" t="n"/>
      <c r="G40" s="5" t="n"/>
      <c r="H40" s="5" t="n"/>
      <c r="I40" s="5" t="n"/>
      <c r="J40" s="5" t="n"/>
      <c r="K40" s="5" t="n"/>
      <c r="L40" s="5" t="n"/>
    </row>
    <row r="41">
      <c r="B41" s="10" t="inlineStr">
        <is>
          <t>The workbook has eleven tabs: the Revenue Model, the three projected statements (Income Statement, Cash Flow Statement, Balance Sheet), the three historical statements (Historical Income Statement, Historical Cash Flow, Historical Balance Sheet), Historical Metrics, Scenarios, DCF Inputs and this note.</t>
        </is>
      </c>
    </row>
    <row r="42">
      <c r="B42" s="10" t="inlineStr">
        <is>
          <t>The historical tabs present FY2021A-FY2025A as reported. They use the same row order and row numbers as the corresponding projected tabs so the two can be read side by side; rows that exist only as projection inputs are omitted. The reported figures are hard-coded on the historical tabs (blue) and every cell in columns C-G of the projected tabs is a link to them (green), so a reported figure is held in exactly one cell.</t>
        </is>
      </c>
    </row>
    <row r="43">
      <c r="B43" s="10" t="inlineStr">
        <is>
          <t>Each historical tab also repeats the reported totals as a memo block and carries zero-difference check rows against them: revenue, income from operations and net income on the income statement; operating, investing and financing cash flow and closing cash on the cash flow statement; total current assets and total assets on the balance sheet.</t>
        </is>
      </c>
    </row>
    <row r="44">
      <c r="B44" s="10" t="inlineStr">
        <is>
          <t>Depreciation and amortisation for FY2021A-FY2025A is held once, on the Historical Cash Flow tab, where the company reports it; the Historical Income Statement and the Historical Balance Sheet link to that cell.</t>
        </is>
      </c>
    </row>
    <row r="45">
      <c r="B45" s="10" t="inlineStr">
        <is>
          <t>Historical Metrics summarises the reported years - growth, margins, cash conversion, ROIC, leverage and liquidity - from the historical tabs. Its definitions are stated on that tab, including the limitation that ROIC is calculated on total debt plus total equity and is not adjusted for excess cash.</t>
        </is>
      </c>
    </row>
    <row r="46">
      <c r="B46" s="10" t="inlineStr">
        <is>
          <t>The Reality Labs segment loss for FY2026E-FY2030E is the only projected line entered as an explicit assumption (row 57 of the Income Statement tab), because the company guides to the segment loss rather than to a segment margin. Rows 41-43 of the Cash Flow Statement and the discount-period row of the DCF Inputs tab are likewise explicit inputs.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2026-09-13T16:43:50Z</dcterms:created>
  <dcterms:modified xmlns:dcterms="http://purl.org/dc/terms/" xmlns:xsi="http://www.w3.org/2001/XMLSchema-instance" xsi:type="dcterms:W3CDTF">2026-09-13T16:57:37Z</dcterms:modified>
</cp:coreProperties>
</file>